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05" windowWidth="18675" windowHeight="9240"/>
  </bookViews>
  <sheets>
    <sheet name="Datos" sheetId="14" r:id="rId1"/>
    <sheet name="Paso01" sheetId="9" state="hidden" r:id="rId2"/>
    <sheet name="Paso02" sheetId="19" state="hidden" r:id="rId3"/>
    <sheet name="IPC" sheetId="10" state="hidden" r:id="rId4"/>
    <sheet name="Cuerpos" sheetId="16" state="hidden" r:id="rId5"/>
  </sheets>
  <calcPr calcId="125725"/>
</workbook>
</file>

<file path=xl/calcChain.xml><?xml version="1.0" encoding="utf-8"?>
<calcChain xmlns="http://schemas.openxmlformats.org/spreadsheetml/2006/main">
  <c r="D20" i="14"/>
  <c r="Q141"/>
  <c r="Q142"/>
  <c r="Q146"/>
  <c r="Q147"/>
  <c r="Q152"/>
  <c r="Q153"/>
  <c r="D92"/>
  <c r="D94"/>
  <c r="D22"/>
  <c r="D17"/>
  <c r="D19"/>
  <c r="D16"/>
  <c r="V2" i="10"/>
  <c r="V3" s="1"/>
  <c r="V4" s="1"/>
  <c r="V5" s="1"/>
  <c r="V6" s="1"/>
  <c r="V7" s="1"/>
  <c r="V8" s="1"/>
  <c r="V9" s="1"/>
  <c r="V10" s="1"/>
  <c r="V11" s="1"/>
  <c r="V12" s="1"/>
  <c r="V13" s="1"/>
  <c r="V14" s="1"/>
  <c r="V15" s="1"/>
  <c r="V16" s="1"/>
  <c r="V17" s="1"/>
  <c r="V18" s="1"/>
  <c r="V19" s="1"/>
  <c r="B28" i="9"/>
  <c r="J230" i="19" s="1"/>
  <c r="C28" i="9"/>
  <c r="K230" i="19" s="1"/>
  <c r="J231" s="1"/>
  <c r="D28" i="9"/>
  <c r="E28"/>
  <c r="M230" i="19" s="1"/>
  <c r="J233" s="1"/>
  <c r="F28" i="9"/>
  <c r="N230" i="19" s="1"/>
  <c r="J234" s="1"/>
  <c r="G28" i="9"/>
  <c r="H28"/>
  <c r="P230" i="19" s="1"/>
  <c r="J236" s="1"/>
  <c r="I28" i="9"/>
  <c r="Q230" i="19" s="1"/>
  <c r="J237" s="1"/>
  <c r="J28" i="9"/>
  <c r="R230" i="19" s="1"/>
  <c r="J238" s="1"/>
  <c r="K28" i="9"/>
  <c r="S230" i="19" s="1"/>
  <c r="J239" s="1"/>
  <c r="L28" i="9"/>
  <c r="T230" i="19" s="1"/>
  <c r="J240" s="1"/>
  <c r="M28" i="9"/>
  <c r="U230" i="19" s="1"/>
  <c r="J241" s="1"/>
  <c r="N28" i="9"/>
  <c r="B29"/>
  <c r="J242" i="19" s="1"/>
  <c r="C29" i="9"/>
  <c r="K242" i="19" s="1"/>
  <c r="J243" s="1"/>
  <c r="D29" i="9"/>
  <c r="L242" i="19" s="1"/>
  <c r="J244" s="1"/>
  <c r="E29" i="9"/>
  <c r="M242" i="19" s="1"/>
  <c r="J245" s="1"/>
  <c r="F29" i="9"/>
  <c r="N242" i="19" s="1"/>
  <c r="J246" s="1"/>
  <c r="G29" i="9"/>
  <c r="O242" i="19" s="1"/>
  <c r="J247" s="1"/>
  <c r="H29" i="9"/>
  <c r="P242" i="19" s="1"/>
  <c r="J248" s="1"/>
  <c r="I29" i="9"/>
  <c r="Q242" i="19" s="1"/>
  <c r="J249" s="1"/>
  <c r="J29" i="9"/>
  <c r="R242" i="19" s="1"/>
  <c r="J250" s="1"/>
  <c r="K29" i="9"/>
  <c r="S242" i="19" s="1"/>
  <c r="J251" s="1"/>
  <c r="L29" i="9"/>
  <c r="T242" i="19" s="1"/>
  <c r="J252" s="1"/>
  <c r="M29" i="9"/>
  <c r="U242" i="19" s="1"/>
  <c r="J253" s="1"/>
  <c r="N29" i="9"/>
  <c r="B30"/>
  <c r="J254" i="19" s="1"/>
  <c r="C30" i="9"/>
  <c r="K254" i="19" s="1"/>
  <c r="J255" s="1"/>
  <c r="D30" i="9"/>
  <c r="L254" i="19" s="1"/>
  <c r="J256" s="1"/>
  <c r="E30" i="9"/>
  <c r="M254" i="19" s="1"/>
  <c r="J257" s="1"/>
  <c r="F30" i="9"/>
  <c r="N254" i="19" s="1"/>
  <c r="J258" s="1"/>
  <c r="G30" i="9"/>
  <c r="O254" i="19" s="1"/>
  <c r="J259" s="1"/>
  <c r="H30" i="9"/>
  <c r="P254" i="19" s="1"/>
  <c r="J260" s="1"/>
  <c r="I30" i="9"/>
  <c r="Q254" i="19" s="1"/>
  <c r="J261" s="1"/>
  <c r="J30" i="9"/>
  <c r="R254" i="19" s="1"/>
  <c r="J262" s="1"/>
  <c r="K30" i="9"/>
  <c r="S254" i="19" s="1"/>
  <c r="J263" s="1"/>
  <c r="L30" i="9"/>
  <c r="T254" i="19" s="1"/>
  <c r="J264" s="1"/>
  <c r="M30" i="9"/>
  <c r="U254" i="19" s="1"/>
  <c r="J265" s="1"/>
  <c r="N30" i="9"/>
  <c r="B31"/>
  <c r="J266" i="19" s="1"/>
  <c r="C31" i="9"/>
  <c r="K266" i="19" s="1"/>
  <c r="J267" s="1"/>
  <c r="D31" i="9"/>
  <c r="L266" i="19" s="1"/>
  <c r="J268" s="1"/>
  <c r="E31" i="9"/>
  <c r="M266" i="19" s="1"/>
  <c r="J269" s="1"/>
  <c r="F31" i="9"/>
  <c r="N266" i="19" s="1"/>
  <c r="J270" s="1"/>
  <c r="G31" i="9"/>
  <c r="O266" i="19" s="1"/>
  <c r="J271" s="1"/>
  <c r="H31" i="9"/>
  <c r="P266" i="19" s="1"/>
  <c r="J272" s="1"/>
  <c r="I31" i="9"/>
  <c r="Q266" i="19" s="1"/>
  <c r="J273" s="1"/>
  <c r="J31" i="9"/>
  <c r="R266" i="19" s="1"/>
  <c r="J274" s="1"/>
  <c r="K31" i="9"/>
  <c r="S266" i="19" s="1"/>
  <c r="J275" s="1"/>
  <c r="L31" i="9"/>
  <c r="T266" i="19" s="1"/>
  <c r="J276" s="1"/>
  <c r="M31" i="9"/>
  <c r="U266" i="19" s="1"/>
  <c r="J277" s="1"/>
  <c r="N31" i="9"/>
  <c r="B32"/>
  <c r="J278" i="19" s="1"/>
  <c r="C32" i="9"/>
  <c r="K278" i="19" s="1"/>
  <c r="J279" s="1"/>
  <c r="D32" i="9"/>
  <c r="L278" i="19" s="1"/>
  <c r="J280" s="1"/>
  <c r="E32" i="9"/>
  <c r="M278" i="19" s="1"/>
  <c r="J281" s="1"/>
  <c r="F32" i="9"/>
  <c r="N278" i="19" s="1"/>
  <c r="J282" s="1"/>
  <c r="G32" i="9"/>
  <c r="O278" i="19" s="1"/>
  <c r="J283" s="1"/>
  <c r="H32" i="9"/>
  <c r="P278" i="19" s="1"/>
  <c r="J284" s="1"/>
  <c r="I32" i="9"/>
  <c r="Q278" i="19" s="1"/>
  <c r="J285" s="1"/>
  <c r="J32" i="9"/>
  <c r="R278" i="19" s="1"/>
  <c r="J286" s="1"/>
  <c r="K32" i="9"/>
  <c r="S278" i="19" s="1"/>
  <c r="J287" s="1"/>
  <c r="L32" i="9"/>
  <c r="M32"/>
  <c r="U278" i="19" s="1"/>
  <c r="J289" s="1"/>
  <c r="N32" i="9"/>
  <c r="B33"/>
  <c r="J290" i="19" s="1"/>
  <c r="C33" i="9"/>
  <c r="K290" i="19" s="1"/>
  <c r="J291" s="1"/>
  <c r="D33" i="9"/>
  <c r="L290" i="19" s="1"/>
  <c r="J292" s="1"/>
  <c r="E33" i="9"/>
  <c r="M290" i="19" s="1"/>
  <c r="J293" s="1"/>
  <c r="F33" i="9"/>
  <c r="N290" i="19" s="1"/>
  <c r="J294" s="1"/>
  <c r="G33" i="9"/>
  <c r="O290" i="19" s="1"/>
  <c r="J295" s="1"/>
  <c r="H33" i="9"/>
  <c r="P290" i="19" s="1"/>
  <c r="J296" s="1"/>
  <c r="I33" i="9"/>
  <c r="Q290" i="19" s="1"/>
  <c r="J297" s="1"/>
  <c r="J33" i="9"/>
  <c r="R290" i="19" s="1"/>
  <c r="J298" s="1"/>
  <c r="K33" i="9"/>
  <c r="S290" i="19" s="1"/>
  <c r="J299" s="1"/>
  <c r="L33" i="9"/>
  <c r="T290" i="19" s="1"/>
  <c r="J300" s="1"/>
  <c r="M33" i="9"/>
  <c r="U290" i="19" s="1"/>
  <c r="J301" s="1"/>
  <c r="N33" i="9"/>
  <c r="B34"/>
  <c r="J302" i="19" s="1"/>
  <c r="C34" i="9"/>
  <c r="K302" i="19" s="1"/>
  <c r="J303" s="1"/>
  <c r="D34" i="9"/>
  <c r="L302" i="19" s="1"/>
  <c r="J304" s="1"/>
  <c r="E34" i="9"/>
  <c r="M302" i="19" s="1"/>
  <c r="J305" s="1"/>
  <c r="F34" i="9"/>
  <c r="N302" i="19" s="1"/>
  <c r="J306" s="1"/>
  <c r="G34" i="9"/>
  <c r="O302" i="19" s="1"/>
  <c r="J307" s="1"/>
  <c r="H34" i="9"/>
  <c r="P302" i="19" s="1"/>
  <c r="J308" s="1"/>
  <c r="I34" i="9"/>
  <c r="Q302" i="19" s="1"/>
  <c r="J309" s="1"/>
  <c r="J34" i="9"/>
  <c r="R302" i="19" s="1"/>
  <c r="J310" s="1"/>
  <c r="K34" i="9"/>
  <c r="S302" i="19" s="1"/>
  <c r="J311" s="1"/>
  <c r="L34" i="9"/>
  <c r="T302" i="19" s="1"/>
  <c r="J312" s="1"/>
  <c r="M34" i="9"/>
  <c r="U302" i="19" s="1"/>
  <c r="J313" s="1"/>
  <c r="N34" i="9"/>
  <c r="B35"/>
  <c r="J314" i="19" s="1"/>
  <c r="C35" i="9"/>
  <c r="K314" i="19" s="1"/>
  <c r="J315" s="1"/>
  <c r="D35" i="9"/>
  <c r="L314" i="19" s="1"/>
  <c r="J316" s="1"/>
  <c r="E35" i="9"/>
  <c r="F35"/>
  <c r="N314" i="19" s="1"/>
  <c r="J318" s="1"/>
  <c r="G35" i="9"/>
  <c r="O314" i="19" s="1"/>
  <c r="J319" s="1"/>
  <c r="H35" i="9"/>
  <c r="P314" i="19" s="1"/>
  <c r="J320" s="1"/>
  <c r="I35" i="9"/>
  <c r="Q314" i="19" s="1"/>
  <c r="J321" s="1"/>
  <c r="J35" i="9"/>
  <c r="R314" i="19" s="1"/>
  <c r="J322" s="1"/>
  <c r="K35" i="9"/>
  <c r="S314" i="19" s="1"/>
  <c r="J323" s="1"/>
  <c r="L35" i="9"/>
  <c r="T314" i="19" s="1"/>
  <c r="J324" s="1"/>
  <c r="M35" i="9"/>
  <c r="U314" i="19" s="1"/>
  <c r="J325" s="1"/>
  <c r="N35" i="9"/>
  <c r="B36"/>
  <c r="J326" i="19" s="1"/>
  <c r="C36" i="9"/>
  <c r="K326" i="19" s="1"/>
  <c r="J327" s="1"/>
  <c r="D36" i="9"/>
  <c r="L326" i="19" s="1"/>
  <c r="J328" s="1"/>
  <c r="E36" i="9"/>
  <c r="F36"/>
  <c r="N326" i="19" s="1"/>
  <c r="J330" s="1"/>
  <c r="G36" i="9"/>
  <c r="O326" i="19" s="1"/>
  <c r="J331" s="1"/>
  <c r="H36" i="9"/>
  <c r="P326" i="19" s="1"/>
  <c r="J332" s="1"/>
  <c r="I36" i="9"/>
  <c r="Q326" i="19" s="1"/>
  <c r="J333" s="1"/>
  <c r="J36" i="9"/>
  <c r="R326" i="19" s="1"/>
  <c r="J334" s="1"/>
  <c r="K36" i="9"/>
  <c r="S326" i="19" s="1"/>
  <c r="J335" s="1"/>
  <c r="L36" i="9"/>
  <c r="T326" i="19" s="1"/>
  <c r="J336" s="1"/>
  <c r="M36" i="9"/>
  <c r="U326" i="19" s="1"/>
  <c r="J337" s="1"/>
  <c r="N36" i="9"/>
  <c r="B37"/>
  <c r="J338" i="19" s="1"/>
  <c r="C37" i="9"/>
  <c r="K338" i="19" s="1"/>
  <c r="J339" s="1"/>
  <c r="D37" i="9"/>
  <c r="L338" i="19" s="1"/>
  <c r="J340" s="1"/>
  <c r="E37" i="9"/>
  <c r="M338" i="19" s="1"/>
  <c r="J341" s="1"/>
  <c r="F37" i="9"/>
  <c r="N338" i="19" s="1"/>
  <c r="J342" s="1"/>
  <c r="G37" i="9"/>
  <c r="O338" i="19" s="1"/>
  <c r="J343" s="1"/>
  <c r="H37" i="9"/>
  <c r="P338" i="19" s="1"/>
  <c r="J344" s="1"/>
  <c r="I37" i="9"/>
  <c r="Q338" i="19" s="1"/>
  <c r="J345" s="1"/>
  <c r="J37" i="9"/>
  <c r="R338" i="19" s="1"/>
  <c r="J346" s="1"/>
  <c r="K37" i="9"/>
  <c r="S338" i="19" s="1"/>
  <c r="J347" s="1"/>
  <c r="L37" i="9"/>
  <c r="T338" i="19" s="1"/>
  <c r="J348" s="1"/>
  <c r="M37" i="9"/>
  <c r="U338" i="19" s="1"/>
  <c r="J349" s="1"/>
  <c r="N37" i="9"/>
  <c r="B38"/>
  <c r="J350" i="19" s="1"/>
  <c r="C38" i="9"/>
  <c r="K350" i="19" s="1"/>
  <c r="J351" s="1"/>
  <c r="D38" i="9"/>
  <c r="L350" i="19" s="1"/>
  <c r="J352" s="1"/>
  <c r="E38" i="9"/>
  <c r="M350" i="19" s="1"/>
  <c r="J353" s="1"/>
  <c r="F38" i="9"/>
  <c r="N350" i="19" s="1"/>
  <c r="J354" s="1"/>
  <c r="G38" i="9"/>
  <c r="O350" i="19" s="1"/>
  <c r="J355" s="1"/>
  <c r="H38" i="9"/>
  <c r="P350" i="19" s="1"/>
  <c r="J356" s="1"/>
  <c r="I38" i="9"/>
  <c r="Q350" i="19" s="1"/>
  <c r="J357" s="1"/>
  <c r="J38" i="9"/>
  <c r="R350" i="19" s="1"/>
  <c r="J358" s="1"/>
  <c r="K38" i="9"/>
  <c r="S350" i="19" s="1"/>
  <c r="J359" s="1"/>
  <c r="L38" i="9"/>
  <c r="T350" i="19" s="1"/>
  <c r="J360" s="1"/>
  <c r="M38" i="9"/>
  <c r="U350" i="19" s="1"/>
  <c r="J361" s="1"/>
  <c r="N38" i="9"/>
  <c r="B39"/>
  <c r="J362" i="19" s="1"/>
  <c r="C39" i="9"/>
  <c r="K362" i="19" s="1"/>
  <c r="J363" s="1"/>
  <c r="D39" i="9"/>
  <c r="L362" i="19" s="1"/>
  <c r="J364" s="1"/>
  <c r="E39" i="9"/>
  <c r="F39"/>
  <c r="N362" i="19" s="1"/>
  <c r="J366" s="1"/>
  <c r="G39" i="9"/>
  <c r="O362" i="19" s="1"/>
  <c r="J367" s="1"/>
  <c r="H39" i="9"/>
  <c r="P362" i="19" s="1"/>
  <c r="J368" s="1"/>
  <c r="I39" i="9"/>
  <c r="Q362" i="19" s="1"/>
  <c r="J369" s="1"/>
  <c r="J39" i="9"/>
  <c r="R362" i="19" s="1"/>
  <c r="J370" s="1"/>
  <c r="K39" i="9"/>
  <c r="S362" i="19" s="1"/>
  <c r="J371" s="1"/>
  <c r="L39" i="9"/>
  <c r="T362" i="19" s="1"/>
  <c r="J372" s="1"/>
  <c r="M39" i="9"/>
  <c r="U362" i="19" s="1"/>
  <c r="J373" s="1"/>
  <c r="N39" i="9"/>
  <c r="B40"/>
  <c r="J374" i="19" s="1"/>
  <c r="C40" i="9"/>
  <c r="K374" i="19" s="1"/>
  <c r="J375" s="1"/>
  <c r="D40" i="9"/>
  <c r="L374" i="19" s="1"/>
  <c r="J376" s="1"/>
  <c r="E40" i="9"/>
  <c r="M374" i="19" s="1"/>
  <c r="J377" s="1"/>
  <c r="F40" i="9"/>
  <c r="N374" i="19" s="1"/>
  <c r="J378" s="1"/>
  <c r="G40" i="9"/>
  <c r="O374" i="19" s="1"/>
  <c r="J379" s="1"/>
  <c r="H40" i="9"/>
  <c r="P374" i="19" s="1"/>
  <c r="J380" s="1"/>
  <c r="I40" i="9"/>
  <c r="Q374" i="19" s="1"/>
  <c r="J381" s="1"/>
  <c r="J40" i="9"/>
  <c r="R374" i="19" s="1"/>
  <c r="J382" s="1"/>
  <c r="K40" i="9"/>
  <c r="S374" i="19" s="1"/>
  <c r="J383" s="1"/>
  <c r="L40" i="9"/>
  <c r="T374" i="19" s="1"/>
  <c r="J384" s="1"/>
  <c r="M40" i="9"/>
  <c r="U374" i="19" s="1"/>
  <c r="J385" s="1"/>
  <c r="N40" i="9"/>
  <c r="B41"/>
  <c r="J386" i="19" s="1"/>
  <c r="C41" i="9"/>
  <c r="K386" i="19" s="1"/>
  <c r="J387" s="1"/>
  <c r="D41" i="9"/>
  <c r="L386" i="19" s="1"/>
  <c r="J388" s="1"/>
  <c r="E41" i="9"/>
  <c r="M386" i="19" s="1"/>
  <c r="J389" s="1"/>
  <c r="F41" i="9"/>
  <c r="N386" i="19" s="1"/>
  <c r="J390" s="1"/>
  <c r="G41" i="9"/>
  <c r="O386" i="19" s="1"/>
  <c r="J391" s="1"/>
  <c r="H41" i="9"/>
  <c r="P386" i="19" s="1"/>
  <c r="J392" s="1"/>
  <c r="I41" i="9"/>
  <c r="Q386" i="19" s="1"/>
  <c r="J393" s="1"/>
  <c r="J41" i="9"/>
  <c r="R386" i="19" s="1"/>
  <c r="J394" s="1"/>
  <c r="K41" i="9"/>
  <c r="S386" i="19" s="1"/>
  <c r="J395" s="1"/>
  <c r="L41" i="9"/>
  <c r="T386" i="19" s="1"/>
  <c r="J396" s="1"/>
  <c r="M41" i="9"/>
  <c r="U386" i="19" s="1"/>
  <c r="J397" s="1"/>
  <c r="N41" i="9"/>
  <c r="B42"/>
  <c r="J398" i="19" s="1"/>
  <c r="C42" i="9"/>
  <c r="K398" i="19" s="1"/>
  <c r="J399" s="1"/>
  <c r="D42" i="9"/>
  <c r="L398" i="19" s="1"/>
  <c r="J400" s="1"/>
  <c r="E42" i="9"/>
  <c r="F42"/>
  <c r="N398" i="19" s="1"/>
  <c r="J402" s="1"/>
  <c r="G42" i="9"/>
  <c r="O398" i="19" s="1"/>
  <c r="J403" s="1"/>
  <c r="H42" i="9"/>
  <c r="P398" i="19" s="1"/>
  <c r="J404" s="1"/>
  <c r="I42" i="9"/>
  <c r="Q398" i="19" s="1"/>
  <c r="J405" s="1"/>
  <c r="J42" i="9"/>
  <c r="K42"/>
  <c r="S398" i="19" s="1"/>
  <c r="J407" s="1"/>
  <c r="L42" i="9"/>
  <c r="T398" i="19" s="1"/>
  <c r="J408" s="1"/>
  <c r="M42" i="9"/>
  <c r="U398" i="19" s="1"/>
  <c r="J409" s="1"/>
  <c r="N42" i="9"/>
  <c r="B43"/>
  <c r="J410" i="19" s="1"/>
  <c r="C43" i="9"/>
  <c r="K410" i="19" s="1"/>
  <c r="J411" s="1"/>
  <c r="D43" i="9"/>
  <c r="L410" i="19" s="1"/>
  <c r="J412" s="1"/>
  <c r="E43" i="9"/>
  <c r="M410" i="19" s="1"/>
  <c r="J413" s="1"/>
  <c r="F43" i="9"/>
  <c r="N410" i="19" s="1"/>
  <c r="J414" s="1"/>
  <c r="G43" i="9"/>
  <c r="O410" i="19" s="1"/>
  <c r="J415" s="1"/>
  <c r="H43" i="9"/>
  <c r="P410" i="19" s="1"/>
  <c r="J416" s="1"/>
  <c r="I43" i="9"/>
  <c r="Q410" i="19" s="1"/>
  <c r="J417" s="1"/>
  <c r="J43" i="9"/>
  <c r="R410" i="19" s="1"/>
  <c r="J418" s="1"/>
  <c r="K43" i="9"/>
  <c r="S410" i="19" s="1"/>
  <c r="J419" s="1"/>
  <c r="L43" i="9"/>
  <c r="T410" i="19" s="1"/>
  <c r="J420" s="1"/>
  <c r="M43" i="9"/>
  <c r="U410" i="19" s="1"/>
  <c r="J421" s="1"/>
  <c r="N43" i="9"/>
  <c r="B44"/>
  <c r="J422" i="19" s="1"/>
  <c r="C44" i="9"/>
  <c r="K422" i="19" s="1"/>
  <c r="J423" s="1"/>
  <c r="D44" i="9"/>
  <c r="L422" i="19" s="1"/>
  <c r="J424" s="1"/>
  <c r="E44" i="9"/>
  <c r="M422" i="19" s="1"/>
  <c r="J425" s="1"/>
  <c r="F44" i="9"/>
  <c r="N422" i="19" s="1"/>
  <c r="J426" s="1"/>
  <c r="G44" i="9"/>
  <c r="O422" i="19" s="1"/>
  <c r="J427" s="1"/>
  <c r="H44" i="9"/>
  <c r="P422" i="19" s="1"/>
  <c r="J428" s="1"/>
  <c r="I44" i="9"/>
  <c r="Q422" i="19" s="1"/>
  <c r="J429" s="1"/>
  <c r="J44" i="9"/>
  <c r="R422" i="19" s="1"/>
  <c r="J430" s="1"/>
  <c r="K44" i="9"/>
  <c r="S422" i="19" s="1"/>
  <c r="J431" s="1"/>
  <c r="L44" i="9"/>
  <c r="T422" i="19" s="1"/>
  <c r="J432" s="1"/>
  <c r="M44" i="9"/>
  <c r="U422" i="19" s="1"/>
  <c r="J433" s="1"/>
  <c r="N44" i="9"/>
  <c r="B45"/>
  <c r="J434" i="19" s="1"/>
  <c r="C45" i="9"/>
  <c r="K434" i="19" s="1"/>
  <c r="J435" s="1"/>
  <c r="D45" i="9"/>
  <c r="L434" i="19" s="1"/>
  <c r="J436" s="1"/>
  <c r="E45" i="9"/>
  <c r="M434" i="19" s="1"/>
  <c r="J437" s="1"/>
  <c r="F45" i="9"/>
  <c r="N434" i="19" s="1"/>
  <c r="J438" s="1"/>
  <c r="G45" i="9"/>
  <c r="O434" i="19" s="1"/>
  <c r="J439" s="1"/>
  <c r="H45" i="9"/>
  <c r="P434" i="19" s="1"/>
  <c r="J440" s="1"/>
  <c r="I45" i="9"/>
  <c r="Q434" i="19" s="1"/>
  <c r="J441" s="1"/>
  <c r="J45" i="9"/>
  <c r="R434" i="19" s="1"/>
  <c r="J442" s="1"/>
  <c r="K45" i="9"/>
  <c r="S434" i="19" s="1"/>
  <c r="J443" s="1"/>
  <c r="L45" i="9"/>
  <c r="T434" i="19" s="1"/>
  <c r="J444" s="1"/>
  <c r="M45" i="9"/>
  <c r="U434" i="19" s="1"/>
  <c r="J445" s="1"/>
  <c r="N45" i="9"/>
  <c r="B46"/>
  <c r="J446" i="19" s="1"/>
  <c r="C46" i="9"/>
  <c r="K446" i="19" s="1"/>
  <c r="J447" s="1"/>
  <c r="D46" i="9"/>
  <c r="L446" i="19" s="1"/>
  <c r="J448" s="1"/>
  <c r="E46" i="9"/>
  <c r="M446" i="19" s="1"/>
  <c r="J449" s="1"/>
  <c r="F46" i="9"/>
  <c r="G46"/>
  <c r="O446" i="19" s="1"/>
  <c r="J451" s="1"/>
  <c r="H46" i="9"/>
  <c r="P446" i="19" s="1"/>
  <c r="J452" s="1"/>
  <c r="I46" i="9"/>
  <c r="Q446" i="19" s="1"/>
  <c r="J453" s="1"/>
  <c r="J46" i="9"/>
  <c r="R446" i="19" s="1"/>
  <c r="J454" s="1"/>
  <c r="K46" i="9"/>
  <c r="S446" i="19" s="1"/>
  <c r="J455" s="1"/>
  <c r="L46" i="9"/>
  <c r="T446" i="19" s="1"/>
  <c r="J456" s="1"/>
  <c r="M46" i="9"/>
  <c r="U446" i="19" s="1"/>
  <c r="J457" s="1"/>
  <c r="N46" i="9"/>
  <c r="B47"/>
  <c r="J458" i="19" s="1"/>
  <c r="C47" i="9"/>
  <c r="K458" i="19" s="1"/>
  <c r="J459" s="1"/>
  <c r="D47" i="9"/>
  <c r="L458" i="19" s="1"/>
  <c r="J460" s="1"/>
  <c r="E47" i="9"/>
  <c r="M458" i="19" s="1"/>
  <c r="J461" s="1"/>
  <c r="F47" i="9"/>
  <c r="N458" i="19" s="1"/>
  <c r="J462" s="1"/>
  <c r="G47" i="9"/>
  <c r="O458" i="19" s="1"/>
  <c r="J463" s="1"/>
  <c r="H47" i="9"/>
  <c r="P458" i="19" s="1"/>
  <c r="J464" s="1"/>
  <c r="I47" i="9"/>
  <c r="Q458" i="19" s="1"/>
  <c r="J465" s="1"/>
  <c r="J47" i="9"/>
  <c r="R458" i="19" s="1"/>
  <c r="J466" s="1"/>
  <c r="K47" i="9"/>
  <c r="S458" i="19" s="1"/>
  <c r="J467" s="1"/>
  <c r="L47" i="9"/>
  <c r="T458" i="19" s="1"/>
  <c r="J468" s="1"/>
  <c r="M47" i="9"/>
  <c r="U458" i="19" s="1"/>
  <c r="J469" s="1"/>
  <c r="N47" i="9"/>
  <c r="B48"/>
  <c r="J470" i="19" s="1"/>
  <c r="C48" i="9"/>
  <c r="K470" i="19" s="1"/>
  <c r="J471" s="1"/>
  <c r="D48" i="9"/>
  <c r="L470" i="19" s="1"/>
  <c r="J472" s="1"/>
  <c r="E48" i="9"/>
  <c r="M470" i="19" s="1"/>
  <c r="J473" s="1"/>
  <c r="F48" i="9"/>
  <c r="N470" i="19" s="1"/>
  <c r="J474" s="1"/>
  <c r="G48" i="9"/>
  <c r="O470" i="19" s="1"/>
  <c r="J475" s="1"/>
  <c r="H48" i="9"/>
  <c r="P470" i="19" s="1"/>
  <c r="J476" s="1"/>
  <c r="I48" i="9"/>
  <c r="Q470" i="19" s="1"/>
  <c r="J477" s="1"/>
  <c r="J48" i="9"/>
  <c r="R470" i="19" s="1"/>
  <c r="J478" s="1"/>
  <c r="K48" i="9"/>
  <c r="S470" i="19" s="1"/>
  <c r="J479" s="1"/>
  <c r="L48" i="9"/>
  <c r="T470" i="19" s="1"/>
  <c r="J480" s="1"/>
  <c r="M48" i="9"/>
  <c r="U470" i="19" s="1"/>
  <c r="J481" s="1"/>
  <c r="N48" i="9"/>
  <c r="B49"/>
  <c r="J482" i="19" s="1"/>
  <c r="C49" i="9"/>
  <c r="K482" i="19" s="1"/>
  <c r="J483" s="1"/>
  <c r="D49" i="9"/>
  <c r="L482" i="19" s="1"/>
  <c r="J484" s="1"/>
  <c r="E49" i="9"/>
  <c r="M482" i="19" s="1"/>
  <c r="J485" s="1"/>
  <c r="F49" i="9"/>
  <c r="N482" i="19" s="1"/>
  <c r="J486" s="1"/>
  <c r="G49" i="9"/>
  <c r="O482" i="19" s="1"/>
  <c r="J487" s="1"/>
  <c r="H49" i="9"/>
  <c r="P482" i="19" s="1"/>
  <c r="J488" s="1"/>
  <c r="I49" i="9"/>
  <c r="Q482" i="19" s="1"/>
  <c r="J489" s="1"/>
  <c r="J49" i="9"/>
  <c r="R482" i="19" s="1"/>
  <c r="J490" s="1"/>
  <c r="K49" i="9"/>
  <c r="S482" i="19" s="1"/>
  <c r="J491" s="1"/>
  <c r="L49" i="9"/>
  <c r="T482" i="19" s="1"/>
  <c r="J492" s="1"/>
  <c r="M49" i="9"/>
  <c r="U482" i="19" s="1"/>
  <c r="J493" s="1"/>
  <c r="N49" i="9"/>
  <c r="B50"/>
  <c r="J494" i="19" s="1"/>
  <c r="C50" i="9"/>
  <c r="K494" i="19" s="1"/>
  <c r="J495" s="1"/>
  <c r="D50" i="9"/>
  <c r="L494" i="19" s="1"/>
  <c r="J496" s="1"/>
  <c r="E50" i="9"/>
  <c r="M494" i="19" s="1"/>
  <c r="J497" s="1"/>
  <c r="F50" i="9"/>
  <c r="N494" i="19" s="1"/>
  <c r="J498" s="1"/>
  <c r="G50" i="9"/>
  <c r="O494" i="19" s="1"/>
  <c r="J499" s="1"/>
  <c r="H50" i="9"/>
  <c r="P494" i="19" s="1"/>
  <c r="J500" s="1"/>
  <c r="I50" i="9"/>
  <c r="Q494" i="19" s="1"/>
  <c r="J501" s="1"/>
  <c r="J50" i="9"/>
  <c r="R494" i="19" s="1"/>
  <c r="J502" s="1"/>
  <c r="K50" i="9"/>
  <c r="S494" i="19" s="1"/>
  <c r="J503" s="1"/>
  <c r="L50" i="9"/>
  <c r="T494" i="19" s="1"/>
  <c r="J504" s="1"/>
  <c r="M50" i="9"/>
  <c r="U494" i="19" s="1"/>
  <c r="J505" s="1"/>
  <c r="N50" i="9"/>
  <c r="B51"/>
  <c r="J506" i="19" s="1"/>
  <c r="C51" i="9"/>
  <c r="K506" i="19" s="1"/>
  <c r="J507" s="1"/>
  <c r="D51" i="9"/>
  <c r="L506" i="19" s="1"/>
  <c r="J508" s="1"/>
  <c r="E51" i="9"/>
  <c r="M506" i="19" s="1"/>
  <c r="J509" s="1"/>
  <c r="F51" i="9"/>
  <c r="N506" i="19" s="1"/>
  <c r="J510" s="1"/>
  <c r="G51" i="9"/>
  <c r="O506" i="19" s="1"/>
  <c r="J511" s="1"/>
  <c r="H51" i="9"/>
  <c r="P506" i="19" s="1"/>
  <c r="J512" s="1"/>
  <c r="I51" i="9"/>
  <c r="Q506" i="19" s="1"/>
  <c r="J513" s="1"/>
  <c r="J51" i="9"/>
  <c r="R506" i="19" s="1"/>
  <c r="J514" s="1"/>
  <c r="K51" i="9"/>
  <c r="S506" i="19" s="1"/>
  <c r="J515" s="1"/>
  <c r="L51" i="9"/>
  <c r="T506" i="19" s="1"/>
  <c r="J516" s="1"/>
  <c r="M51" i="9"/>
  <c r="U506" i="19" s="1"/>
  <c r="J517" s="1"/>
  <c r="N51" i="9"/>
  <c r="C26"/>
  <c r="K206" i="19" s="1"/>
  <c r="J207" s="1"/>
  <c r="D26" i="9"/>
  <c r="L206" i="19" s="1"/>
  <c r="J208" s="1"/>
  <c r="E26" i="9"/>
  <c r="M206" i="19" s="1"/>
  <c r="J209" s="1"/>
  <c r="F26" i="9"/>
  <c r="N206" i="19" s="1"/>
  <c r="J210" s="1"/>
  <c r="G26" i="9"/>
  <c r="O206" i="19" s="1"/>
  <c r="J211" s="1"/>
  <c r="H26" i="9"/>
  <c r="P206" i="19" s="1"/>
  <c r="J212" s="1"/>
  <c r="I26" i="9"/>
  <c r="Q206" i="19" s="1"/>
  <c r="J213" s="1"/>
  <c r="J26" i="9"/>
  <c r="R206" i="19" s="1"/>
  <c r="J214" s="1"/>
  <c r="K26" i="9"/>
  <c r="S206" i="19" s="1"/>
  <c r="J215" s="1"/>
  <c r="L26" i="9"/>
  <c r="T206" i="19" s="1"/>
  <c r="J216" s="1"/>
  <c r="M26" i="9"/>
  <c r="U206" i="19" s="1"/>
  <c r="J217" s="1"/>
  <c r="N26" i="9"/>
  <c r="C27"/>
  <c r="K218" i="19" s="1"/>
  <c r="J219" s="1"/>
  <c r="D27" i="9"/>
  <c r="L218" i="19" s="1"/>
  <c r="J220" s="1"/>
  <c r="E27" i="9"/>
  <c r="M218" i="19" s="1"/>
  <c r="J221" s="1"/>
  <c r="F27" i="9"/>
  <c r="N218" i="19" s="1"/>
  <c r="J222" s="1"/>
  <c r="G27" i="9"/>
  <c r="O218" i="19" s="1"/>
  <c r="J223" s="1"/>
  <c r="H27" i="9"/>
  <c r="P218" i="19" s="1"/>
  <c r="J224" s="1"/>
  <c r="I27" i="9"/>
  <c r="Q218" i="19" s="1"/>
  <c r="J225" s="1"/>
  <c r="J27" i="9"/>
  <c r="R218" i="19" s="1"/>
  <c r="J226" s="1"/>
  <c r="K27" i="9"/>
  <c r="S218" i="19" s="1"/>
  <c r="J227" s="1"/>
  <c r="L27" i="9"/>
  <c r="T218" i="19" s="1"/>
  <c r="J228" s="1"/>
  <c r="M27" i="9"/>
  <c r="U218" i="19" s="1"/>
  <c r="J229" s="1"/>
  <c r="N27" i="9"/>
  <c r="B27"/>
  <c r="J218" i="19" s="1"/>
  <c r="J529"/>
  <c r="J528"/>
  <c r="J527"/>
  <c r="J526"/>
  <c r="J525"/>
  <c r="J524"/>
  <c r="J523"/>
  <c r="J522"/>
  <c r="J521"/>
  <c r="J520"/>
  <c r="J519"/>
  <c r="J518"/>
  <c r="N446"/>
  <c r="J450" s="1"/>
  <c r="R398"/>
  <c r="J406" s="1"/>
  <c r="M398"/>
  <c r="J401" s="1"/>
  <c r="M362"/>
  <c r="J365" s="1"/>
  <c r="M326"/>
  <c r="J329" s="1"/>
  <c r="M314"/>
  <c r="J317" s="1"/>
  <c r="T278"/>
  <c r="J288" s="1"/>
  <c r="O230"/>
  <c r="J235" s="1"/>
  <c r="L230"/>
  <c r="J232" s="1"/>
  <c r="X518"/>
  <c r="X529"/>
  <c r="X528"/>
  <c r="X527"/>
  <c r="X526"/>
  <c r="X525"/>
  <c r="X524"/>
  <c r="X523"/>
  <c r="X522"/>
  <c r="X521"/>
  <c r="X520"/>
  <c r="X519"/>
  <c r="F9" i="14"/>
  <c r="D15"/>
  <c r="D18" s="1"/>
  <c r="I119"/>
  <c r="B25" i="9"/>
  <c r="J194" i="19" s="1"/>
  <c r="C25" i="9"/>
  <c r="K194" i="19" s="1"/>
  <c r="J195" s="1"/>
  <c r="D25" i="9"/>
  <c r="L194" i="19" s="1"/>
  <c r="J196" s="1"/>
  <c r="E25" i="9"/>
  <c r="M194" i="19" s="1"/>
  <c r="J197" s="1"/>
  <c r="F25" i="9"/>
  <c r="N194" i="19" s="1"/>
  <c r="J198" s="1"/>
  <c r="G25" i="9"/>
  <c r="O194" i="19" s="1"/>
  <c r="J199" s="1"/>
  <c r="H25" i="9"/>
  <c r="P194" i="19" s="1"/>
  <c r="J200" s="1"/>
  <c r="I25" i="9"/>
  <c r="Q194" i="19" s="1"/>
  <c r="J201" s="1"/>
  <c r="J25" i="9"/>
  <c r="R194" i="19" s="1"/>
  <c r="J202" s="1"/>
  <c r="K25" i="9"/>
  <c r="S194" i="19" s="1"/>
  <c r="J203" s="1"/>
  <c r="L25" i="9"/>
  <c r="T194" i="19" s="1"/>
  <c r="J204" s="1"/>
  <c r="M25" i="9"/>
  <c r="U194" i="19" s="1"/>
  <c r="J205" s="1"/>
  <c r="B26" i="9"/>
  <c r="J206" i="19" s="1"/>
  <c r="N22" i="9"/>
  <c r="N25"/>
  <c r="AJ5"/>
  <c r="AJ6" s="1"/>
  <c r="AE146" i="16"/>
  <c r="AE147"/>
  <c r="AE148"/>
  <c r="AE149"/>
  <c r="AE150"/>
  <c r="AE151"/>
  <c r="AE152"/>
  <c r="AE153"/>
  <c r="AE154"/>
  <c r="AE155"/>
  <c r="AE156"/>
  <c r="AE157"/>
  <c r="AE158"/>
  <c r="AE159"/>
  <c r="AE160"/>
  <c r="AE161"/>
  <c r="AE162"/>
  <c r="AE163"/>
  <c r="AE164"/>
  <c r="AE165"/>
  <c r="AE166"/>
  <c r="AE167"/>
  <c r="AE168"/>
  <c r="AE169"/>
  <c r="AE170"/>
  <c r="AE171"/>
  <c r="AE145"/>
  <c r="AE126"/>
  <c r="AE127"/>
  <c r="AE128"/>
  <c r="AE129"/>
  <c r="AE130"/>
  <c r="AE131"/>
  <c r="AE132"/>
  <c r="AE133"/>
  <c r="AE134"/>
  <c r="AE135"/>
  <c r="AE136"/>
  <c r="AE137"/>
  <c r="AE138"/>
  <c r="AE139"/>
  <c r="AE140"/>
  <c r="AE141"/>
  <c r="AE142"/>
  <c r="AE143"/>
  <c r="AE144"/>
  <c r="AE125"/>
  <c r="AZ137"/>
  <c r="AR80"/>
  <c r="AR79"/>
  <c r="AR77"/>
  <c r="AZ77"/>
  <c r="AR75"/>
  <c r="AR1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108"/>
  <c r="AE109"/>
  <c r="AE110"/>
  <c r="AE111"/>
  <c r="AE85"/>
  <c r="AE82"/>
  <c r="AE81"/>
  <c r="AE66"/>
  <c r="AE67"/>
  <c r="AE68"/>
  <c r="AE69"/>
  <c r="AE70"/>
  <c r="AE71"/>
  <c r="AE72"/>
  <c r="AE73"/>
  <c r="AE74"/>
  <c r="AE75"/>
  <c r="AE76"/>
  <c r="AE77"/>
  <c r="AE78"/>
  <c r="AE65"/>
  <c r="AR51"/>
  <c r="AP51"/>
  <c r="AE51"/>
  <c r="AR50"/>
  <c r="AP50"/>
  <c r="AE50"/>
  <c r="AR49"/>
  <c r="AP49"/>
  <c r="AE49"/>
  <c r="AR48"/>
  <c r="AP48"/>
  <c r="AE48"/>
  <c r="AR47"/>
  <c r="AP47"/>
  <c r="AE47"/>
  <c r="AR46"/>
  <c r="AP46"/>
  <c r="AE46"/>
  <c r="AR45"/>
  <c r="AP45"/>
  <c r="AE45"/>
  <c r="AR44"/>
  <c r="AP44"/>
  <c r="AE44"/>
  <c r="AR43"/>
  <c r="AP43"/>
  <c r="AE43"/>
  <c r="AR42"/>
  <c r="AP42"/>
  <c r="AE42"/>
  <c r="AR41"/>
  <c r="AP41"/>
  <c r="AE41"/>
  <c r="AR40"/>
  <c r="AP40"/>
  <c r="AE40"/>
  <c r="AR39"/>
  <c r="AP39"/>
  <c r="AE39"/>
  <c r="AR38"/>
  <c r="AP38"/>
  <c r="AE38"/>
  <c r="AR37"/>
  <c r="AP37"/>
  <c r="AE37"/>
  <c r="AR36"/>
  <c r="AP36"/>
  <c r="AE36"/>
  <c r="AR35"/>
  <c r="AP35"/>
  <c r="AE35"/>
  <c r="AR34"/>
  <c r="AP34"/>
  <c r="AE34"/>
  <c r="AR33"/>
  <c r="AP33"/>
  <c r="AE33"/>
  <c r="AR32"/>
  <c r="AP32"/>
  <c r="AE32"/>
  <c r="AR31"/>
  <c r="AP31"/>
  <c r="AE31"/>
  <c r="AR30"/>
  <c r="AP30"/>
  <c r="AE30"/>
  <c r="AR29"/>
  <c r="AP29"/>
  <c r="AE29"/>
  <c r="AR28"/>
  <c r="AP28"/>
  <c r="AE28"/>
  <c r="AR27"/>
  <c r="AP27"/>
  <c r="AE27"/>
  <c r="AR26"/>
  <c r="AP26"/>
  <c r="AE26"/>
  <c r="AR25"/>
  <c r="AP25"/>
  <c r="AE25"/>
  <c r="AR24"/>
  <c r="AP24"/>
  <c r="AR23"/>
  <c r="AP23"/>
  <c r="AE22"/>
  <c r="AR21"/>
  <c r="AP21"/>
  <c r="AE21"/>
  <c r="AR20"/>
  <c r="AP20"/>
  <c r="AR19"/>
  <c r="AP19"/>
  <c r="AE18"/>
  <c r="AE17"/>
  <c r="AE16"/>
  <c r="AE15"/>
  <c r="AE14"/>
  <c r="AE13"/>
  <c r="AE12"/>
  <c r="AE11"/>
  <c r="AE10"/>
  <c r="AU9"/>
  <c r="AE9"/>
  <c r="AE8"/>
  <c r="AU7"/>
  <c r="AU6" s="1"/>
  <c r="AU5" s="1"/>
  <c r="AE7"/>
  <c r="AE6"/>
  <c r="AE5"/>
  <c r="AE35" i="9"/>
  <c r="AE36"/>
  <c r="AE37"/>
  <c r="AE38"/>
  <c r="AE39"/>
  <c r="AE40"/>
  <c r="AE41"/>
  <c r="AE42"/>
  <c r="AE43"/>
  <c r="AE44"/>
  <c r="AE45"/>
  <c r="AE46"/>
  <c r="AE47"/>
  <c r="AE48"/>
  <c r="AE49"/>
  <c r="AE50"/>
  <c r="AE51"/>
  <c r="AE6"/>
  <c r="AE7"/>
  <c r="AE8"/>
  <c r="AE9"/>
  <c r="AE10"/>
  <c r="AE11"/>
  <c r="AE12"/>
  <c r="AE13"/>
  <c r="AE14"/>
  <c r="AE15"/>
  <c r="AE16"/>
  <c r="AE17"/>
  <c r="AE18"/>
  <c r="AE21"/>
  <c r="AE22"/>
  <c r="AE25"/>
  <c r="AE26"/>
  <c r="AE27"/>
  <c r="AE28"/>
  <c r="AE29"/>
  <c r="AE30"/>
  <c r="AE31"/>
  <c r="AE32"/>
  <c r="AE33"/>
  <c r="AE34"/>
  <c r="AE5"/>
  <c r="N21"/>
  <c r="N6"/>
  <c r="N7"/>
  <c r="N8"/>
  <c r="N9"/>
  <c r="N10"/>
  <c r="N11"/>
  <c r="N12"/>
  <c r="N13"/>
  <c r="N14"/>
  <c r="N15"/>
  <c r="N16"/>
  <c r="N17"/>
  <c r="N18"/>
  <c r="N5"/>
  <c r="B22"/>
  <c r="J182" i="19" s="1"/>
  <c r="C22" i="9"/>
  <c r="K182" i="19" s="1"/>
  <c r="J183" s="1"/>
  <c r="D22" i="9"/>
  <c r="L182" i="19" s="1"/>
  <c r="J184" s="1"/>
  <c r="E22" i="9"/>
  <c r="M182" i="19" s="1"/>
  <c r="J185" s="1"/>
  <c r="F22" i="9"/>
  <c r="N182" i="19" s="1"/>
  <c r="J186" s="1"/>
  <c r="G22" i="9"/>
  <c r="O182" i="19" s="1"/>
  <c r="J187" s="1"/>
  <c r="H22" i="9"/>
  <c r="P182" i="19" s="1"/>
  <c r="J188" s="1"/>
  <c r="I22" i="9"/>
  <c r="Q182" i="19" s="1"/>
  <c r="J189" s="1"/>
  <c r="J22" i="9"/>
  <c r="R182" i="19" s="1"/>
  <c r="J190" s="1"/>
  <c r="K22" i="9"/>
  <c r="S182" i="19" s="1"/>
  <c r="J191" s="1"/>
  <c r="L22" i="9"/>
  <c r="T182" i="19" s="1"/>
  <c r="J192" s="1"/>
  <c r="M22" i="9"/>
  <c r="U182" i="19" s="1"/>
  <c r="J193" s="1"/>
  <c r="B21" i="9"/>
  <c r="J170" i="19" s="1"/>
  <c r="C21" i="9"/>
  <c r="K170" i="19" s="1"/>
  <c r="J171" s="1"/>
  <c r="D21" i="9"/>
  <c r="L170" i="19" s="1"/>
  <c r="J172" s="1"/>
  <c r="E21" i="9"/>
  <c r="M170" i="19" s="1"/>
  <c r="J173" s="1"/>
  <c r="F21" i="9"/>
  <c r="N170" i="19" s="1"/>
  <c r="J174" s="1"/>
  <c r="G21" i="9"/>
  <c r="O170" i="19" s="1"/>
  <c r="J175" s="1"/>
  <c r="H21" i="9"/>
  <c r="P170" i="19" s="1"/>
  <c r="J176" s="1"/>
  <c r="I21" i="9"/>
  <c r="Q170" i="19" s="1"/>
  <c r="J177" s="1"/>
  <c r="J21" i="9"/>
  <c r="R170" i="19" s="1"/>
  <c r="J178" s="1"/>
  <c r="K21" i="9"/>
  <c r="S170" i="19" s="1"/>
  <c r="J179" s="1"/>
  <c r="L21" i="9"/>
  <c r="T170" i="19" s="1"/>
  <c r="J180" s="1"/>
  <c r="M21" i="9"/>
  <c r="U170" i="19" s="1"/>
  <c r="J181" s="1"/>
  <c r="B6" i="9"/>
  <c r="J14" i="19" s="1"/>
  <c r="C6" i="9"/>
  <c r="K14" i="19" s="1"/>
  <c r="J15" s="1"/>
  <c r="D6" i="9"/>
  <c r="L14" i="19" s="1"/>
  <c r="J16" s="1"/>
  <c r="E6" i="9"/>
  <c r="M14" i="19" s="1"/>
  <c r="J17" s="1"/>
  <c r="F6" i="9"/>
  <c r="N14" i="19" s="1"/>
  <c r="J18" s="1"/>
  <c r="G6" i="9"/>
  <c r="O14" i="19" s="1"/>
  <c r="J19" s="1"/>
  <c r="H6" i="9"/>
  <c r="P14" i="19" s="1"/>
  <c r="J20" s="1"/>
  <c r="I6" i="9"/>
  <c r="Q14" i="19" s="1"/>
  <c r="J21" s="1"/>
  <c r="J6" i="9"/>
  <c r="R14" i="19" s="1"/>
  <c r="J22" s="1"/>
  <c r="K6" i="9"/>
  <c r="S14" i="19" s="1"/>
  <c r="J23" s="1"/>
  <c r="L6" i="9"/>
  <c r="T14" i="19" s="1"/>
  <c r="J24" s="1"/>
  <c r="M6" i="9"/>
  <c r="U14" i="19" s="1"/>
  <c r="J25" s="1"/>
  <c r="B7" i="9"/>
  <c r="J26" i="19" s="1"/>
  <c r="C7" i="9"/>
  <c r="K26" i="19" s="1"/>
  <c r="J27" s="1"/>
  <c r="D7" i="9"/>
  <c r="L26" i="19" s="1"/>
  <c r="J28" s="1"/>
  <c r="E7" i="9"/>
  <c r="M26" i="19" s="1"/>
  <c r="J29" s="1"/>
  <c r="F7" i="9"/>
  <c r="N26" i="19" s="1"/>
  <c r="J30" s="1"/>
  <c r="G7" i="9"/>
  <c r="O26" i="19" s="1"/>
  <c r="J31" s="1"/>
  <c r="H7" i="9"/>
  <c r="P26" i="19" s="1"/>
  <c r="J32" s="1"/>
  <c r="I7" i="9"/>
  <c r="Q26" i="19" s="1"/>
  <c r="J33" s="1"/>
  <c r="J7" i="9"/>
  <c r="R26" i="19" s="1"/>
  <c r="J34" s="1"/>
  <c r="K7" i="9"/>
  <c r="S26" i="19" s="1"/>
  <c r="J35" s="1"/>
  <c r="L7" i="9"/>
  <c r="T26" i="19" s="1"/>
  <c r="J36" s="1"/>
  <c r="M7" i="9"/>
  <c r="U26" i="19" s="1"/>
  <c r="J37" s="1"/>
  <c r="B8" i="9"/>
  <c r="J38" i="19" s="1"/>
  <c r="C8" i="9"/>
  <c r="K38" i="19" s="1"/>
  <c r="J39" s="1"/>
  <c r="D8" i="9"/>
  <c r="L38" i="19" s="1"/>
  <c r="J40" s="1"/>
  <c r="E8" i="9"/>
  <c r="M38" i="19" s="1"/>
  <c r="J41" s="1"/>
  <c r="F8" i="9"/>
  <c r="N38" i="19" s="1"/>
  <c r="J42" s="1"/>
  <c r="G8" i="9"/>
  <c r="O38" i="19" s="1"/>
  <c r="J43" s="1"/>
  <c r="H8" i="9"/>
  <c r="P38" i="19" s="1"/>
  <c r="J44" s="1"/>
  <c r="I8" i="9"/>
  <c r="Q38" i="19" s="1"/>
  <c r="J45" s="1"/>
  <c r="J8" i="9"/>
  <c r="R38" i="19" s="1"/>
  <c r="J46" s="1"/>
  <c r="K8" i="9"/>
  <c r="S38" i="19" s="1"/>
  <c r="J47" s="1"/>
  <c r="L8" i="9"/>
  <c r="T38" i="19" s="1"/>
  <c r="J48" s="1"/>
  <c r="M8" i="9"/>
  <c r="U38" i="19" s="1"/>
  <c r="J49" s="1"/>
  <c r="B9" i="9"/>
  <c r="J50" i="19" s="1"/>
  <c r="C9" i="9"/>
  <c r="K50" i="19" s="1"/>
  <c r="J51" s="1"/>
  <c r="D9" i="9"/>
  <c r="L50" i="19" s="1"/>
  <c r="J52" s="1"/>
  <c r="E9" i="9"/>
  <c r="M50" i="19" s="1"/>
  <c r="J53" s="1"/>
  <c r="F9" i="9"/>
  <c r="N50" i="19" s="1"/>
  <c r="J54" s="1"/>
  <c r="G9" i="9"/>
  <c r="O50" i="19" s="1"/>
  <c r="J55" s="1"/>
  <c r="H9" i="9"/>
  <c r="P50" i="19" s="1"/>
  <c r="J56" s="1"/>
  <c r="I9" i="9"/>
  <c r="Q50" i="19" s="1"/>
  <c r="J57" s="1"/>
  <c r="J9" i="9"/>
  <c r="R50" i="19" s="1"/>
  <c r="J58" s="1"/>
  <c r="K9" i="9"/>
  <c r="S50" i="19" s="1"/>
  <c r="J59" s="1"/>
  <c r="L9" i="9"/>
  <c r="T50" i="19" s="1"/>
  <c r="J60" s="1"/>
  <c r="M9" i="9"/>
  <c r="U50" i="19" s="1"/>
  <c r="J61" s="1"/>
  <c r="B10" i="9"/>
  <c r="J62" i="19" s="1"/>
  <c r="C10" i="9"/>
  <c r="K62" i="19" s="1"/>
  <c r="J63" s="1"/>
  <c r="D10" i="9"/>
  <c r="L62" i="19" s="1"/>
  <c r="J64" s="1"/>
  <c r="E10" i="9"/>
  <c r="M62" i="19" s="1"/>
  <c r="J65" s="1"/>
  <c r="F10" i="9"/>
  <c r="N62" i="19" s="1"/>
  <c r="J66" s="1"/>
  <c r="G10" i="9"/>
  <c r="O62" i="19" s="1"/>
  <c r="J67" s="1"/>
  <c r="H10" i="9"/>
  <c r="P62" i="19" s="1"/>
  <c r="J68" s="1"/>
  <c r="I10" i="9"/>
  <c r="Q62" i="19" s="1"/>
  <c r="J69" s="1"/>
  <c r="J10" i="9"/>
  <c r="R62" i="19" s="1"/>
  <c r="J70" s="1"/>
  <c r="K10" i="9"/>
  <c r="S62" i="19" s="1"/>
  <c r="J71" s="1"/>
  <c r="L10" i="9"/>
  <c r="T62" i="19" s="1"/>
  <c r="J72" s="1"/>
  <c r="M10" i="9"/>
  <c r="U62" i="19" s="1"/>
  <c r="J73" s="1"/>
  <c r="B11" i="9"/>
  <c r="J74" i="19" s="1"/>
  <c r="C11" i="9"/>
  <c r="K74" i="19" s="1"/>
  <c r="J75" s="1"/>
  <c r="D11" i="9"/>
  <c r="L74" i="19" s="1"/>
  <c r="J76" s="1"/>
  <c r="E11" i="9"/>
  <c r="M74" i="19" s="1"/>
  <c r="J77" s="1"/>
  <c r="F11" i="9"/>
  <c r="N74" i="19" s="1"/>
  <c r="J78" s="1"/>
  <c r="G11" i="9"/>
  <c r="O74" i="19" s="1"/>
  <c r="J79" s="1"/>
  <c r="H11" i="9"/>
  <c r="P74" i="19" s="1"/>
  <c r="J80" s="1"/>
  <c r="I11" i="9"/>
  <c r="Q74" i="19" s="1"/>
  <c r="J81" s="1"/>
  <c r="J11" i="9"/>
  <c r="R74" i="19" s="1"/>
  <c r="J82" s="1"/>
  <c r="K11" i="9"/>
  <c r="S74" i="19" s="1"/>
  <c r="J83" s="1"/>
  <c r="L11" i="9"/>
  <c r="T74" i="19" s="1"/>
  <c r="J84" s="1"/>
  <c r="M11" i="9"/>
  <c r="U74" i="19" s="1"/>
  <c r="J85" s="1"/>
  <c r="B12" i="9"/>
  <c r="J86" i="19" s="1"/>
  <c r="C12" i="9"/>
  <c r="K86" i="19" s="1"/>
  <c r="J87" s="1"/>
  <c r="D12" i="9"/>
  <c r="L86" i="19" s="1"/>
  <c r="J88" s="1"/>
  <c r="E12" i="9"/>
  <c r="M86" i="19" s="1"/>
  <c r="J89" s="1"/>
  <c r="F12" i="9"/>
  <c r="N86" i="19" s="1"/>
  <c r="J90" s="1"/>
  <c r="G12" i="9"/>
  <c r="O86" i="19" s="1"/>
  <c r="J91" s="1"/>
  <c r="H12" i="9"/>
  <c r="P86" i="19" s="1"/>
  <c r="J92" s="1"/>
  <c r="I12" i="9"/>
  <c r="Q86" i="19" s="1"/>
  <c r="J93" s="1"/>
  <c r="J12" i="9"/>
  <c r="R86" i="19" s="1"/>
  <c r="J94" s="1"/>
  <c r="K12" i="9"/>
  <c r="S86" i="19" s="1"/>
  <c r="J95" s="1"/>
  <c r="L12" i="9"/>
  <c r="T86" i="19" s="1"/>
  <c r="J96" s="1"/>
  <c r="M12" i="9"/>
  <c r="U86" i="19" s="1"/>
  <c r="J97" s="1"/>
  <c r="B13" i="9"/>
  <c r="J98" i="19" s="1"/>
  <c r="C13" i="9"/>
  <c r="K98" i="19" s="1"/>
  <c r="J99" s="1"/>
  <c r="D13" i="9"/>
  <c r="L98" i="19" s="1"/>
  <c r="J100" s="1"/>
  <c r="E13" i="9"/>
  <c r="M98" i="19" s="1"/>
  <c r="J101" s="1"/>
  <c r="F13" i="9"/>
  <c r="N98" i="19" s="1"/>
  <c r="J102" s="1"/>
  <c r="G13" i="9"/>
  <c r="O98" i="19" s="1"/>
  <c r="J103" s="1"/>
  <c r="H13" i="9"/>
  <c r="P98" i="19" s="1"/>
  <c r="J104" s="1"/>
  <c r="I13" i="9"/>
  <c r="Q98" i="19" s="1"/>
  <c r="J105" s="1"/>
  <c r="J13" i="9"/>
  <c r="R98" i="19" s="1"/>
  <c r="J106" s="1"/>
  <c r="K13" i="9"/>
  <c r="S98" i="19" s="1"/>
  <c r="J107" s="1"/>
  <c r="L13" i="9"/>
  <c r="T98" i="19" s="1"/>
  <c r="J108" s="1"/>
  <c r="M13" i="9"/>
  <c r="U98" i="19" s="1"/>
  <c r="J109" s="1"/>
  <c r="B14" i="9"/>
  <c r="J110" i="19" s="1"/>
  <c r="C14" i="9"/>
  <c r="K110" i="19" s="1"/>
  <c r="J111" s="1"/>
  <c r="D14" i="9"/>
  <c r="L110" i="19" s="1"/>
  <c r="J112" s="1"/>
  <c r="E14" i="9"/>
  <c r="M110" i="19" s="1"/>
  <c r="J113" s="1"/>
  <c r="F14" i="9"/>
  <c r="N110" i="19" s="1"/>
  <c r="J114" s="1"/>
  <c r="G14" i="9"/>
  <c r="O110" i="19" s="1"/>
  <c r="J115" s="1"/>
  <c r="H14" i="9"/>
  <c r="P110" i="19" s="1"/>
  <c r="J116" s="1"/>
  <c r="I14" i="9"/>
  <c r="Q110" i="19" s="1"/>
  <c r="J117" s="1"/>
  <c r="J14" i="9"/>
  <c r="R110" i="19" s="1"/>
  <c r="J118" s="1"/>
  <c r="K14" i="9"/>
  <c r="S110" i="19" s="1"/>
  <c r="J119" s="1"/>
  <c r="L14" i="9"/>
  <c r="T110" i="19" s="1"/>
  <c r="J120" s="1"/>
  <c r="M14" i="9"/>
  <c r="U110" i="19" s="1"/>
  <c r="J121" s="1"/>
  <c r="B15" i="9"/>
  <c r="J122" i="19" s="1"/>
  <c r="C15" i="9"/>
  <c r="K122" i="19" s="1"/>
  <c r="J123" s="1"/>
  <c r="D15" i="9"/>
  <c r="L122" i="19" s="1"/>
  <c r="J124" s="1"/>
  <c r="E15" i="9"/>
  <c r="M122" i="19" s="1"/>
  <c r="J125" s="1"/>
  <c r="F15" i="9"/>
  <c r="N122" i="19" s="1"/>
  <c r="J126" s="1"/>
  <c r="G15" i="9"/>
  <c r="O122" i="19" s="1"/>
  <c r="J127" s="1"/>
  <c r="H15" i="9"/>
  <c r="P122" i="19" s="1"/>
  <c r="J128" s="1"/>
  <c r="I15" i="9"/>
  <c r="Q122" i="19" s="1"/>
  <c r="J129" s="1"/>
  <c r="J15" i="9"/>
  <c r="R122" i="19" s="1"/>
  <c r="J130" s="1"/>
  <c r="K15" i="9"/>
  <c r="S122" i="19" s="1"/>
  <c r="J131" s="1"/>
  <c r="L15" i="9"/>
  <c r="T122" i="19" s="1"/>
  <c r="J132" s="1"/>
  <c r="M15" i="9"/>
  <c r="U122" i="19" s="1"/>
  <c r="J133" s="1"/>
  <c r="B16" i="9"/>
  <c r="J134" i="19" s="1"/>
  <c r="C16" i="9"/>
  <c r="K134" i="19" s="1"/>
  <c r="J135" s="1"/>
  <c r="D16" i="9"/>
  <c r="L134" i="19" s="1"/>
  <c r="J136" s="1"/>
  <c r="E16" i="9"/>
  <c r="M134" i="19" s="1"/>
  <c r="J137" s="1"/>
  <c r="F16" i="9"/>
  <c r="N134" i="19" s="1"/>
  <c r="J138" s="1"/>
  <c r="G16" i="9"/>
  <c r="O134" i="19" s="1"/>
  <c r="J139" s="1"/>
  <c r="H16" i="9"/>
  <c r="P134" i="19" s="1"/>
  <c r="J140" s="1"/>
  <c r="I16" i="9"/>
  <c r="Q134" i="19" s="1"/>
  <c r="J141" s="1"/>
  <c r="J16" i="9"/>
  <c r="R134" i="19" s="1"/>
  <c r="J142" s="1"/>
  <c r="K16" i="9"/>
  <c r="S134" i="19" s="1"/>
  <c r="J143" s="1"/>
  <c r="L16" i="9"/>
  <c r="T134" i="19" s="1"/>
  <c r="J144" s="1"/>
  <c r="M16" i="9"/>
  <c r="U134" i="19" s="1"/>
  <c r="J145" s="1"/>
  <c r="B17" i="9"/>
  <c r="J146" i="19" s="1"/>
  <c r="C17" i="9"/>
  <c r="K146" i="19" s="1"/>
  <c r="J147" s="1"/>
  <c r="D17" i="9"/>
  <c r="L146" i="19" s="1"/>
  <c r="J148" s="1"/>
  <c r="E17" i="9"/>
  <c r="M146" i="19" s="1"/>
  <c r="J149" s="1"/>
  <c r="F17" i="9"/>
  <c r="N146" i="19" s="1"/>
  <c r="J150" s="1"/>
  <c r="G17" i="9"/>
  <c r="O146" i="19" s="1"/>
  <c r="J151" s="1"/>
  <c r="H17" i="9"/>
  <c r="P146" i="19" s="1"/>
  <c r="J152" s="1"/>
  <c r="I17" i="9"/>
  <c r="Q146" i="19" s="1"/>
  <c r="J153" s="1"/>
  <c r="J17" i="9"/>
  <c r="R146" i="19" s="1"/>
  <c r="J154" s="1"/>
  <c r="K17" i="9"/>
  <c r="S146" i="19" s="1"/>
  <c r="J155" s="1"/>
  <c r="L17" i="9"/>
  <c r="T146" i="19" s="1"/>
  <c r="J156" s="1"/>
  <c r="M17" i="9"/>
  <c r="U146" i="19" s="1"/>
  <c r="J157" s="1"/>
  <c r="B18" i="9"/>
  <c r="J158" i="19" s="1"/>
  <c r="C18" i="9"/>
  <c r="K158" i="19" s="1"/>
  <c r="J159" s="1"/>
  <c r="D18" i="9"/>
  <c r="L158" i="19" s="1"/>
  <c r="J160" s="1"/>
  <c r="E18" i="9"/>
  <c r="M158" i="19" s="1"/>
  <c r="J161" s="1"/>
  <c r="F18" i="9"/>
  <c r="N158" i="19" s="1"/>
  <c r="J162" s="1"/>
  <c r="G18" i="9"/>
  <c r="O158" i="19" s="1"/>
  <c r="J163" s="1"/>
  <c r="H18" i="9"/>
  <c r="P158" i="19" s="1"/>
  <c r="J164" s="1"/>
  <c r="I18" i="9"/>
  <c r="Q158" i="19" s="1"/>
  <c r="J165" s="1"/>
  <c r="J18" i="9"/>
  <c r="R158" i="19" s="1"/>
  <c r="J166" s="1"/>
  <c r="K18" i="9"/>
  <c r="S158" i="19" s="1"/>
  <c r="J167" s="1"/>
  <c r="L18" i="9"/>
  <c r="T158" i="19" s="1"/>
  <c r="J168" s="1"/>
  <c r="M18" i="9"/>
  <c r="U158" i="19" s="1"/>
  <c r="J169" s="1"/>
  <c r="C5" i="9"/>
  <c r="K2" i="19" s="1"/>
  <c r="J3" s="1"/>
  <c r="D5" i="9"/>
  <c r="L2" i="19" s="1"/>
  <c r="J4" s="1"/>
  <c r="E5" i="9"/>
  <c r="M2" i="19" s="1"/>
  <c r="J5" s="1"/>
  <c r="F5" i="9"/>
  <c r="N2" i="19" s="1"/>
  <c r="J6" s="1"/>
  <c r="G5" i="9"/>
  <c r="O2" i="19" s="1"/>
  <c r="J7" s="1"/>
  <c r="H5" i="9"/>
  <c r="P2" i="19" s="1"/>
  <c r="J8" s="1"/>
  <c r="I5" i="9"/>
  <c r="Q2" i="19" s="1"/>
  <c r="J9" s="1"/>
  <c r="J5" i="9"/>
  <c r="R2" i="19" s="1"/>
  <c r="J10" s="1"/>
  <c r="K5" i="9"/>
  <c r="S2" i="19" s="1"/>
  <c r="J11" s="1"/>
  <c r="L5" i="9"/>
  <c r="T2" i="19" s="1"/>
  <c r="J12" s="1"/>
  <c r="M5" i="9"/>
  <c r="U2" i="19" s="1"/>
  <c r="J13" s="1"/>
  <c r="B5" i="9"/>
  <c r="J2" i="19" s="1"/>
  <c r="E94" i="14" l="1"/>
  <c r="E92" s="1"/>
  <c r="E20"/>
  <c r="AJ7" i="9"/>
  <c r="AQ6"/>
  <c r="AL6"/>
  <c r="AS6"/>
  <c r="AP6"/>
  <c r="AK6"/>
  <c r="AM6"/>
  <c r="AU6"/>
  <c r="AT6"/>
  <c r="AO6"/>
  <c r="AN6"/>
  <c r="AR6"/>
  <c r="AT5"/>
  <c r="AM5"/>
  <c r="AQ5"/>
  <c r="AN5"/>
  <c r="AR5"/>
  <c r="AP5"/>
  <c r="AO5"/>
  <c r="AS5"/>
  <c r="AK5"/>
  <c r="AU5"/>
  <c r="AL5"/>
  <c r="D25" i="14" l="1"/>
  <c r="E19"/>
  <c r="D21"/>
  <c r="I150" s="1"/>
  <c r="S125" i="9"/>
  <c r="U121"/>
  <c r="T115"/>
  <c r="S123"/>
  <c r="U123"/>
  <c r="P127"/>
  <c r="Z117"/>
  <c r="AA121"/>
  <c r="W121"/>
  <c r="Z119"/>
  <c r="Q119"/>
  <c r="U115"/>
  <c r="X123"/>
  <c r="V115"/>
  <c r="X127"/>
  <c r="V127"/>
  <c r="U127"/>
  <c r="AA119"/>
  <c r="R119"/>
  <c r="U117"/>
  <c r="T125"/>
  <c r="R125"/>
  <c r="Q125"/>
  <c r="W119"/>
  <c r="S119"/>
  <c r="V117"/>
  <c r="Z127"/>
  <c r="Y115"/>
  <c r="Q127"/>
  <c r="T127"/>
  <c r="P119"/>
  <c r="Q121"/>
  <c r="X125"/>
  <c r="P123"/>
  <c r="Z121"/>
  <c r="Q117"/>
  <c r="W115"/>
  <c r="S115"/>
  <c r="T119"/>
  <c r="Y117"/>
  <c r="X117"/>
  <c r="R123"/>
  <c r="P117"/>
  <c r="R121"/>
  <c r="W123"/>
  <c r="V121"/>
  <c r="S121"/>
  <c r="T121"/>
  <c r="AA117"/>
  <c r="W117"/>
  <c r="AA127"/>
  <c r="Z115"/>
  <c r="R127"/>
  <c r="Q115"/>
  <c r="U125"/>
  <c r="P125"/>
  <c r="X115"/>
  <c r="T123"/>
  <c r="X119"/>
  <c r="V119"/>
  <c r="U119"/>
  <c r="AA125"/>
  <c r="W125"/>
  <c r="Z123"/>
  <c r="Q123"/>
  <c r="V123"/>
  <c r="P115"/>
  <c r="AA123"/>
  <c r="Y119"/>
  <c r="Y127"/>
  <c r="F94" i="14"/>
  <c r="S117" i="9"/>
  <c r="W127"/>
  <c r="AA115"/>
  <c r="S127"/>
  <c r="R115"/>
  <c r="V125"/>
  <c r="Y123"/>
  <c r="X121"/>
  <c r="Y125"/>
  <c r="Z125"/>
  <c r="P121"/>
  <c r="T117"/>
  <c r="R117"/>
  <c r="Y121"/>
  <c r="AJ8"/>
  <c r="AO7"/>
  <c r="AN7"/>
  <c r="AK7"/>
  <c r="AU7"/>
  <c r="AS7"/>
  <c r="AM7"/>
  <c r="AT7"/>
  <c r="AR7"/>
  <c r="AL7"/>
  <c r="AQ7"/>
  <c r="AP7"/>
  <c r="M150" i="14" l="1"/>
  <c r="AF27" i="16"/>
  <c r="AF87"/>
  <c r="AF147"/>
  <c r="AG147" s="1"/>
  <c r="AV147" s="1"/>
  <c r="AX147" s="1"/>
  <c r="AF28" i="9"/>
  <c r="I139" i="14"/>
  <c r="J144"/>
  <c r="K144" s="1"/>
  <c r="N144" s="1"/>
  <c r="J148"/>
  <c r="K148" s="1"/>
  <c r="N148" s="1"/>
  <c r="E21"/>
  <c r="J138"/>
  <c r="K138" s="1"/>
  <c r="N138" s="1"/>
  <c r="J145"/>
  <c r="K145" s="1"/>
  <c r="N145" s="1"/>
  <c r="J150"/>
  <c r="K150" s="1"/>
  <c r="N150" s="1"/>
  <c r="I154"/>
  <c r="I138"/>
  <c r="I145"/>
  <c r="I148"/>
  <c r="I155"/>
  <c r="J137"/>
  <c r="K137" s="1"/>
  <c r="N137" s="1"/>
  <c r="I136"/>
  <c r="I151"/>
  <c r="J154"/>
  <c r="K154" s="1"/>
  <c r="N154" s="1"/>
  <c r="I137"/>
  <c r="I140"/>
  <c r="J151"/>
  <c r="K151" s="1"/>
  <c r="N151" s="1"/>
  <c r="J155"/>
  <c r="K155" s="1"/>
  <c r="N155" s="1"/>
  <c r="J140"/>
  <c r="K140" s="1"/>
  <c r="N140" s="1"/>
  <c r="I144"/>
  <c r="I149"/>
  <c r="J136"/>
  <c r="K136" s="1"/>
  <c r="N136" s="1"/>
  <c r="I143"/>
  <c r="J149"/>
  <c r="K149" s="1"/>
  <c r="N149" s="1"/>
  <c r="J139"/>
  <c r="K139" s="1"/>
  <c r="N139" s="1"/>
  <c r="J143"/>
  <c r="K143" s="1"/>
  <c r="N143" s="1"/>
  <c r="G14" i="19"/>
  <c r="F14" s="1"/>
  <c r="G22"/>
  <c r="F22" s="1"/>
  <c r="G30"/>
  <c r="F30" s="1"/>
  <c r="G38"/>
  <c r="F38" s="1"/>
  <c r="G46"/>
  <c r="F46" s="1"/>
  <c r="G54"/>
  <c r="F54" s="1"/>
  <c r="G62"/>
  <c r="F62" s="1"/>
  <c r="G70"/>
  <c r="F70" s="1"/>
  <c r="G78"/>
  <c r="F78" s="1"/>
  <c r="G86"/>
  <c r="F86" s="1"/>
  <c r="G94"/>
  <c r="F94" s="1"/>
  <c r="G102"/>
  <c r="F102" s="1"/>
  <c r="G110"/>
  <c r="F110" s="1"/>
  <c r="G118"/>
  <c r="F118" s="1"/>
  <c r="G126"/>
  <c r="F126" s="1"/>
  <c r="G134"/>
  <c r="F134" s="1"/>
  <c r="G142"/>
  <c r="F142" s="1"/>
  <c r="G150"/>
  <c r="F150" s="1"/>
  <c r="G158"/>
  <c r="F158" s="1"/>
  <c r="G166"/>
  <c r="F166" s="1"/>
  <c r="G174"/>
  <c r="F174" s="1"/>
  <c r="G182"/>
  <c r="F182" s="1"/>
  <c r="G190"/>
  <c r="F190" s="1"/>
  <c r="G198"/>
  <c r="F198" s="1"/>
  <c r="G206"/>
  <c r="F206" s="1"/>
  <c r="G214"/>
  <c r="F214" s="1"/>
  <c r="G222"/>
  <c r="F222" s="1"/>
  <c r="G230"/>
  <c r="F230" s="1"/>
  <c r="G238"/>
  <c r="F238" s="1"/>
  <c r="G246"/>
  <c r="F246" s="1"/>
  <c r="G254"/>
  <c r="F254" s="1"/>
  <c r="G262"/>
  <c r="F262" s="1"/>
  <c r="G270"/>
  <c r="F270" s="1"/>
  <c r="G278"/>
  <c r="F278" s="1"/>
  <c r="G286"/>
  <c r="F286" s="1"/>
  <c r="G294"/>
  <c r="F294" s="1"/>
  <c r="G302"/>
  <c r="F302" s="1"/>
  <c r="G310"/>
  <c r="F310" s="1"/>
  <c r="G318"/>
  <c r="F318" s="1"/>
  <c r="G326"/>
  <c r="F326" s="1"/>
  <c r="G334"/>
  <c r="F334" s="1"/>
  <c r="G342"/>
  <c r="F342" s="1"/>
  <c r="G350"/>
  <c r="F350" s="1"/>
  <c r="G358"/>
  <c r="F358" s="1"/>
  <c r="G366"/>
  <c r="F366" s="1"/>
  <c r="G374"/>
  <c r="F374" s="1"/>
  <c r="G382"/>
  <c r="F382" s="1"/>
  <c r="G390"/>
  <c r="F390" s="1"/>
  <c r="G398"/>
  <c r="F398" s="1"/>
  <c r="G406"/>
  <c r="F406" s="1"/>
  <c r="G414"/>
  <c r="F414" s="1"/>
  <c r="G422"/>
  <c r="F422" s="1"/>
  <c r="G430"/>
  <c r="F430" s="1"/>
  <c r="G438"/>
  <c r="F438" s="1"/>
  <c r="G446"/>
  <c r="F446" s="1"/>
  <c r="G454"/>
  <c r="F454" s="1"/>
  <c r="G462"/>
  <c r="F462" s="1"/>
  <c r="G470"/>
  <c r="F470" s="1"/>
  <c r="G478"/>
  <c r="F478" s="1"/>
  <c r="G486"/>
  <c r="F486" s="1"/>
  <c r="G494"/>
  <c r="F494" s="1"/>
  <c r="G502"/>
  <c r="F502" s="1"/>
  <c r="G510"/>
  <c r="F510" s="1"/>
  <c r="G518"/>
  <c r="F518" s="1"/>
  <c r="G526"/>
  <c r="F526" s="1"/>
  <c r="G8"/>
  <c r="F8" s="1"/>
  <c r="G34"/>
  <c r="F34" s="1"/>
  <c r="G66"/>
  <c r="F66" s="1"/>
  <c r="G98"/>
  <c r="F98" s="1"/>
  <c r="G130"/>
  <c r="F130" s="1"/>
  <c r="G162"/>
  <c r="F162" s="1"/>
  <c r="G194"/>
  <c r="F194" s="1"/>
  <c r="G218"/>
  <c r="F218" s="1"/>
  <c r="G250"/>
  <c r="F250" s="1"/>
  <c r="G282"/>
  <c r="F282" s="1"/>
  <c r="G306"/>
  <c r="F306" s="1"/>
  <c r="G338"/>
  <c r="F338" s="1"/>
  <c r="G370"/>
  <c r="F370" s="1"/>
  <c r="G402"/>
  <c r="F402" s="1"/>
  <c r="G426"/>
  <c r="F426" s="1"/>
  <c r="G458"/>
  <c r="F458" s="1"/>
  <c r="G490"/>
  <c r="F490" s="1"/>
  <c r="G522"/>
  <c r="F522" s="1"/>
  <c r="G25"/>
  <c r="F25" s="1"/>
  <c r="G57"/>
  <c r="F57" s="1"/>
  <c r="G89"/>
  <c r="F89" s="1"/>
  <c r="G113"/>
  <c r="F113" s="1"/>
  <c r="G145"/>
  <c r="F145" s="1"/>
  <c r="G169"/>
  <c r="F169" s="1"/>
  <c r="G201"/>
  <c r="F201" s="1"/>
  <c r="G233"/>
  <c r="F233" s="1"/>
  <c r="G257"/>
  <c r="F257" s="1"/>
  <c r="G289"/>
  <c r="F289" s="1"/>
  <c r="G321"/>
  <c r="F321" s="1"/>
  <c r="G353"/>
  <c r="F353" s="1"/>
  <c r="G385"/>
  <c r="F385" s="1"/>
  <c r="G417"/>
  <c r="F417" s="1"/>
  <c r="G449"/>
  <c r="F449" s="1"/>
  <c r="G481"/>
  <c r="F481" s="1"/>
  <c r="G513"/>
  <c r="F513" s="1"/>
  <c r="G16"/>
  <c r="F16" s="1"/>
  <c r="G13"/>
  <c r="F13" s="1"/>
  <c r="G21"/>
  <c r="F21" s="1"/>
  <c r="G29"/>
  <c r="F29" s="1"/>
  <c r="G37"/>
  <c r="F37" s="1"/>
  <c r="G45"/>
  <c r="F45" s="1"/>
  <c r="G53"/>
  <c r="F53" s="1"/>
  <c r="G61"/>
  <c r="F61" s="1"/>
  <c r="G69"/>
  <c r="F69" s="1"/>
  <c r="G77"/>
  <c r="F77" s="1"/>
  <c r="G85"/>
  <c r="F85" s="1"/>
  <c r="G93"/>
  <c r="F93" s="1"/>
  <c r="G101"/>
  <c r="F101" s="1"/>
  <c r="G109"/>
  <c r="F109" s="1"/>
  <c r="G117"/>
  <c r="F117" s="1"/>
  <c r="G125"/>
  <c r="F125" s="1"/>
  <c r="G133"/>
  <c r="F133" s="1"/>
  <c r="G141"/>
  <c r="F141" s="1"/>
  <c r="G149"/>
  <c r="F149" s="1"/>
  <c r="G157"/>
  <c r="F157" s="1"/>
  <c r="G165"/>
  <c r="F165" s="1"/>
  <c r="G173"/>
  <c r="F173" s="1"/>
  <c r="G181"/>
  <c r="F181" s="1"/>
  <c r="G189"/>
  <c r="F189" s="1"/>
  <c r="G197"/>
  <c r="F197" s="1"/>
  <c r="G205"/>
  <c r="F205" s="1"/>
  <c r="G213"/>
  <c r="F213" s="1"/>
  <c r="G221"/>
  <c r="F221" s="1"/>
  <c r="G229"/>
  <c r="F229" s="1"/>
  <c r="G237"/>
  <c r="F237" s="1"/>
  <c r="G245"/>
  <c r="F245" s="1"/>
  <c r="G253"/>
  <c r="F253" s="1"/>
  <c r="G261"/>
  <c r="F261" s="1"/>
  <c r="G269"/>
  <c r="F269" s="1"/>
  <c r="G277"/>
  <c r="F277" s="1"/>
  <c r="G285"/>
  <c r="F285" s="1"/>
  <c r="G293"/>
  <c r="F293" s="1"/>
  <c r="G301"/>
  <c r="F301" s="1"/>
  <c r="G309"/>
  <c r="F309" s="1"/>
  <c r="G317"/>
  <c r="F317" s="1"/>
  <c r="G325"/>
  <c r="F325" s="1"/>
  <c r="G333"/>
  <c r="F333" s="1"/>
  <c r="G341"/>
  <c r="F341" s="1"/>
  <c r="G349"/>
  <c r="F349" s="1"/>
  <c r="G357"/>
  <c r="F357" s="1"/>
  <c r="G365"/>
  <c r="F365" s="1"/>
  <c r="G373"/>
  <c r="F373" s="1"/>
  <c r="G381"/>
  <c r="F381" s="1"/>
  <c r="G389"/>
  <c r="F389" s="1"/>
  <c r="G397"/>
  <c r="F397" s="1"/>
  <c r="G405"/>
  <c r="F405" s="1"/>
  <c r="G413"/>
  <c r="F413" s="1"/>
  <c r="G421"/>
  <c r="F421" s="1"/>
  <c r="G429"/>
  <c r="F429" s="1"/>
  <c r="G437"/>
  <c r="F437" s="1"/>
  <c r="G445"/>
  <c r="F445" s="1"/>
  <c r="G453"/>
  <c r="F453" s="1"/>
  <c r="G461"/>
  <c r="F461" s="1"/>
  <c r="G469"/>
  <c r="F469" s="1"/>
  <c r="G477"/>
  <c r="F477" s="1"/>
  <c r="G485"/>
  <c r="F485" s="1"/>
  <c r="G493"/>
  <c r="F493" s="1"/>
  <c r="G501"/>
  <c r="F501" s="1"/>
  <c r="G509"/>
  <c r="F509" s="1"/>
  <c r="G517"/>
  <c r="F517" s="1"/>
  <c r="G525"/>
  <c r="F525" s="1"/>
  <c r="G7"/>
  <c r="F7" s="1"/>
  <c r="G42"/>
  <c r="F42" s="1"/>
  <c r="G74"/>
  <c r="F74" s="1"/>
  <c r="G114"/>
  <c r="F114" s="1"/>
  <c r="G146"/>
  <c r="F146" s="1"/>
  <c r="G178"/>
  <c r="F178" s="1"/>
  <c r="G210"/>
  <c r="F210" s="1"/>
  <c r="G242"/>
  <c r="F242" s="1"/>
  <c r="G274"/>
  <c r="F274" s="1"/>
  <c r="G314"/>
  <c r="F314" s="1"/>
  <c r="G346"/>
  <c r="F346" s="1"/>
  <c r="G378"/>
  <c r="F378" s="1"/>
  <c r="G410"/>
  <c r="F410" s="1"/>
  <c r="G442"/>
  <c r="F442" s="1"/>
  <c r="G474"/>
  <c r="F474" s="1"/>
  <c r="G506"/>
  <c r="F506" s="1"/>
  <c r="G17"/>
  <c r="F17" s="1"/>
  <c r="G49"/>
  <c r="F49" s="1"/>
  <c r="G81"/>
  <c r="F81" s="1"/>
  <c r="G121"/>
  <c r="F121" s="1"/>
  <c r="G161"/>
  <c r="F161" s="1"/>
  <c r="G193"/>
  <c r="F193" s="1"/>
  <c r="G225"/>
  <c r="F225" s="1"/>
  <c r="G265"/>
  <c r="F265" s="1"/>
  <c r="G297"/>
  <c r="F297" s="1"/>
  <c r="G329"/>
  <c r="F329" s="1"/>
  <c r="G361"/>
  <c r="F361" s="1"/>
  <c r="G393"/>
  <c r="F393" s="1"/>
  <c r="G425"/>
  <c r="F425" s="1"/>
  <c r="G457"/>
  <c r="F457" s="1"/>
  <c r="G489"/>
  <c r="F489" s="1"/>
  <c r="G521"/>
  <c r="F521" s="1"/>
  <c r="G32"/>
  <c r="F32" s="1"/>
  <c r="G12"/>
  <c r="F12" s="1"/>
  <c r="G20"/>
  <c r="F20" s="1"/>
  <c r="G28"/>
  <c r="F28" s="1"/>
  <c r="G36"/>
  <c r="F36" s="1"/>
  <c r="G44"/>
  <c r="F44" s="1"/>
  <c r="G52"/>
  <c r="F52" s="1"/>
  <c r="G60"/>
  <c r="F60" s="1"/>
  <c r="G68"/>
  <c r="F68" s="1"/>
  <c r="G76"/>
  <c r="F76" s="1"/>
  <c r="G84"/>
  <c r="F84" s="1"/>
  <c r="G92"/>
  <c r="F92" s="1"/>
  <c r="G100"/>
  <c r="F100" s="1"/>
  <c r="G108"/>
  <c r="F108" s="1"/>
  <c r="G116"/>
  <c r="F116" s="1"/>
  <c r="G124"/>
  <c r="F124" s="1"/>
  <c r="G132"/>
  <c r="F132" s="1"/>
  <c r="G140"/>
  <c r="F140" s="1"/>
  <c r="G148"/>
  <c r="F148" s="1"/>
  <c r="G156"/>
  <c r="F156" s="1"/>
  <c r="G164"/>
  <c r="F164" s="1"/>
  <c r="G172"/>
  <c r="F172" s="1"/>
  <c r="G180"/>
  <c r="F180" s="1"/>
  <c r="G188"/>
  <c r="F188" s="1"/>
  <c r="G196"/>
  <c r="F196" s="1"/>
  <c r="G204"/>
  <c r="F204" s="1"/>
  <c r="G212"/>
  <c r="F212" s="1"/>
  <c r="G220"/>
  <c r="F220" s="1"/>
  <c r="G228"/>
  <c r="F228" s="1"/>
  <c r="G236"/>
  <c r="F236" s="1"/>
  <c r="G244"/>
  <c r="F244" s="1"/>
  <c r="G252"/>
  <c r="F252" s="1"/>
  <c r="G260"/>
  <c r="F260" s="1"/>
  <c r="G268"/>
  <c r="F268" s="1"/>
  <c r="G276"/>
  <c r="F276" s="1"/>
  <c r="G284"/>
  <c r="F284" s="1"/>
  <c r="G292"/>
  <c r="F292" s="1"/>
  <c r="G300"/>
  <c r="F300" s="1"/>
  <c r="G308"/>
  <c r="F308" s="1"/>
  <c r="G316"/>
  <c r="F316" s="1"/>
  <c r="G324"/>
  <c r="F324" s="1"/>
  <c r="G332"/>
  <c r="F332" s="1"/>
  <c r="G340"/>
  <c r="F340" s="1"/>
  <c r="G348"/>
  <c r="F348" s="1"/>
  <c r="G356"/>
  <c r="F356" s="1"/>
  <c r="G364"/>
  <c r="F364" s="1"/>
  <c r="G372"/>
  <c r="F372" s="1"/>
  <c r="G380"/>
  <c r="F380" s="1"/>
  <c r="G388"/>
  <c r="F388" s="1"/>
  <c r="G396"/>
  <c r="F396" s="1"/>
  <c r="G404"/>
  <c r="F404" s="1"/>
  <c r="G412"/>
  <c r="F412" s="1"/>
  <c r="G420"/>
  <c r="F420" s="1"/>
  <c r="G428"/>
  <c r="F428" s="1"/>
  <c r="G436"/>
  <c r="F436" s="1"/>
  <c r="G444"/>
  <c r="F444" s="1"/>
  <c r="G452"/>
  <c r="F452" s="1"/>
  <c r="G460"/>
  <c r="F460" s="1"/>
  <c r="G468"/>
  <c r="F468" s="1"/>
  <c r="G476"/>
  <c r="F476" s="1"/>
  <c r="G484"/>
  <c r="F484" s="1"/>
  <c r="G492"/>
  <c r="F492" s="1"/>
  <c r="G500"/>
  <c r="F500" s="1"/>
  <c r="G508"/>
  <c r="F508" s="1"/>
  <c r="G516"/>
  <c r="F516" s="1"/>
  <c r="G524"/>
  <c r="F524" s="1"/>
  <c r="G6"/>
  <c r="F6" s="1"/>
  <c r="G26"/>
  <c r="F26" s="1"/>
  <c r="G58"/>
  <c r="F58" s="1"/>
  <c r="G90"/>
  <c r="F90" s="1"/>
  <c r="G122"/>
  <c r="F122" s="1"/>
  <c r="G154"/>
  <c r="F154" s="1"/>
  <c r="G186"/>
  <c r="F186" s="1"/>
  <c r="G226"/>
  <c r="F226" s="1"/>
  <c r="G258"/>
  <c r="F258" s="1"/>
  <c r="G290"/>
  <c r="F290" s="1"/>
  <c r="G322"/>
  <c r="F322" s="1"/>
  <c r="G354"/>
  <c r="F354" s="1"/>
  <c r="G394"/>
  <c r="F394" s="1"/>
  <c r="G434"/>
  <c r="F434" s="1"/>
  <c r="G466"/>
  <c r="F466" s="1"/>
  <c r="G498"/>
  <c r="F498" s="1"/>
  <c r="G4"/>
  <c r="F4" s="1"/>
  <c r="G33"/>
  <c r="F33" s="1"/>
  <c r="G65"/>
  <c r="F65" s="1"/>
  <c r="G97"/>
  <c r="F97" s="1"/>
  <c r="G129"/>
  <c r="F129" s="1"/>
  <c r="G153"/>
  <c r="F153" s="1"/>
  <c r="G185"/>
  <c r="F185" s="1"/>
  <c r="G209"/>
  <c r="F209" s="1"/>
  <c r="G241"/>
  <c r="F241" s="1"/>
  <c r="G273"/>
  <c r="F273" s="1"/>
  <c r="G305"/>
  <c r="F305" s="1"/>
  <c r="G337"/>
  <c r="F337" s="1"/>
  <c r="G369"/>
  <c r="F369" s="1"/>
  <c r="G401"/>
  <c r="F401" s="1"/>
  <c r="G433"/>
  <c r="F433" s="1"/>
  <c r="G465"/>
  <c r="F465" s="1"/>
  <c r="G497"/>
  <c r="F497" s="1"/>
  <c r="G3"/>
  <c r="F3" s="1"/>
  <c r="G40"/>
  <c r="F40" s="1"/>
  <c r="G11"/>
  <c r="F11" s="1"/>
  <c r="G19"/>
  <c r="F19" s="1"/>
  <c r="G27"/>
  <c r="F27" s="1"/>
  <c r="G35"/>
  <c r="F35" s="1"/>
  <c r="G43"/>
  <c r="F43" s="1"/>
  <c r="G51"/>
  <c r="F51" s="1"/>
  <c r="G59"/>
  <c r="F59" s="1"/>
  <c r="G67"/>
  <c r="F67" s="1"/>
  <c r="G75"/>
  <c r="F75" s="1"/>
  <c r="G83"/>
  <c r="F83" s="1"/>
  <c r="G91"/>
  <c r="F91" s="1"/>
  <c r="G99"/>
  <c r="F99" s="1"/>
  <c r="G107"/>
  <c r="F107" s="1"/>
  <c r="G115"/>
  <c r="F115" s="1"/>
  <c r="G123"/>
  <c r="F123" s="1"/>
  <c r="G131"/>
  <c r="F131" s="1"/>
  <c r="G139"/>
  <c r="F139" s="1"/>
  <c r="G147"/>
  <c r="F147" s="1"/>
  <c r="G155"/>
  <c r="F155" s="1"/>
  <c r="G163"/>
  <c r="F163" s="1"/>
  <c r="G171"/>
  <c r="F171" s="1"/>
  <c r="G179"/>
  <c r="F179" s="1"/>
  <c r="G187"/>
  <c r="F187" s="1"/>
  <c r="G195"/>
  <c r="F195" s="1"/>
  <c r="G203"/>
  <c r="F203" s="1"/>
  <c r="G211"/>
  <c r="F211" s="1"/>
  <c r="G219"/>
  <c r="F219" s="1"/>
  <c r="G227"/>
  <c r="F227" s="1"/>
  <c r="G235"/>
  <c r="F235" s="1"/>
  <c r="G243"/>
  <c r="F243" s="1"/>
  <c r="G251"/>
  <c r="F251" s="1"/>
  <c r="G259"/>
  <c r="F259" s="1"/>
  <c r="G267"/>
  <c r="F267" s="1"/>
  <c r="G275"/>
  <c r="F275" s="1"/>
  <c r="G283"/>
  <c r="F283" s="1"/>
  <c r="G291"/>
  <c r="F291" s="1"/>
  <c r="G299"/>
  <c r="F299" s="1"/>
  <c r="G307"/>
  <c r="F307" s="1"/>
  <c r="G315"/>
  <c r="F315" s="1"/>
  <c r="G323"/>
  <c r="F323" s="1"/>
  <c r="G331"/>
  <c r="F331" s="1"/>
  <c r="G339"/>
  <c r="F339" s="1"/>
  <c r="G347"/>
  <c r="F347" s="1"/>
  <c r="G355"/>
  <c r="F355" s="1"/>
  <c r="G363"/>
  <c r="F363" s="1"/>
  <c r="G371"/>
  <c r="F371" s="1"/>
  <c r="G379"/>
  <c r="F379" s="1"/>
  <c r="G387"/>
  <c r="F387" s="1"/>
  <c r="G395"/>
  <c r="F395" s="1"/>
  <c r="G403"/>
  <c r="F403" s="1"/>
  <c r="G411"/>
  <c r="F411" s="1"/>
  <c r="G419"/>
  <c r="F419" s="1"/>
  <c r="G427"/>
  <c r="F427" s="1"/>
  <c r="G435"/>
  <c r="F435" s="1"/>
  <c r="G443"/>
  <c r="F443" s="1"/>
  <c r="G451"/>
  <c r="F451" s="1"/>
  <c r="G459"/>
  <c r="F459" s="1"/>
  <c r="G467"/>
  <c r="F467" s="1"/>
  <c r="G475"/>
  <c r="F475" s="1"/>
  <c r="G483"/>
  <c r="F483" s="1"/>
  <c r="G491"/>
  <c r="F491" s="1"/>
  <c r="G499"/>
  <c r="F499" s="1"/>
  <c r="G507"/>
  <c r="F507" s="1"/>
  <c r="G515"/>
  <c r="F515" s="1"/>
  <c r="G523"/>
  <c r="F523" s="1"/>
  <c r="G5"/>
  <c r="F5" s="1"/>
  <c r="G18"/>
  <c r="F18" s="1"/>
  <c r="G50"/>
  <c r="F50" s="1"/>
  <c r="G82"/>
  <c r="F82" s="1"/>
  <c r="G106"/>
  <c r="F106" s="1"/>
  <c r="G138"/>
  <c r="F138" s="1"/>
  <c r="G170"/>
  <c r="F170" s="1"/>
  <c r="G202"/>
  <c r="F202" s="1"/>
  <c r="G234"/>
  <c r="F234" s="1"/>
  <c r="G266"/>
  <c r="F266" s="1"/>
  <c r="G298"/>
  <c r="F298" s="1"/>
  <c r="G330"/>
  <c r="F330" s="1"/>
  <c r="G362"/>
  <c r="F362" s="1"/>
  <c r="G386"/>
  <c r="F386" s="1"/>
  <c r="G418"/>
  <c r="F418" s="1"/>
  <c r="G450"/>
  <c r="F450" s="1"/>
  <c r="G482"/>
  <c r="F482" s="1"/>
  <c r="G514"/>
  <c r="F514" s="1"/>
  <c r="G41"/>
  <c r="F41" s="1"/>
  <c r="G73"/>
  <c r="F73" s="1"/>
  <c r="G105"/>
  <c r="F105" s="1"/>
  <c r="G137"/>
  <c r="F137" s="1"/>
  <c r="G177"/>
  <c r="F177" s="1"/>
  <c r="G217"/>
  <c r="F217" s="1"/>
  <c r="G249"/>
  <c r="F249" s="1"/>
  <c r="G281"/>
  <c r="F281" s="1"/>
  <c r="G313"/>
  <c r="F313" s="1"/>
  <c r="G345"/>
  <c r="F345" s="1"/>
  <c r="G377"/>
  <c r="F377" s="1"/>
  <c r="G409"/>
  <c r="F409" s="1"/>
  <c r="G441"/>
  <c r="F441" s="1"/>
  <c r="G473"/>
  <c r="F473" s="1"/>
  <c r="G505"/>
  <c r="F505" s="1"/>
  <c r="G2"/>
  <c r="F2" s="1"/>
  <c r="G24"/>
  <c r="F24" s="1"/>
  <c r="G31"/>
  <c r="F31" s="1"/>
  <c r="G71"/>
  <c r="F71" s="1"/>
  <c r="G103"/>
  <c r="F103" s="1"/>
  <c r="G135"/>
  <c r="F135" s="1"/>
  <c r="G167"/>
  <c r="F167" s="1"/>
  <c r="G199"/>
  <c r="F199" s="1"/>
  <c r="G231"/>
  <c r="F231" s="1"/>
  <c r="G263"/>
  <c r="F263" s="1"/>
  <c r="G295"/>
  <c r="F295" s="1"/>
  <c r="G327"/>
  <c r="F327" s="1"/>
  <c r="G359"/>
  <c r="F359" s="1"/>
  <c r="G391"/>
  <c r="F391" s="1"/>
  <c r="G423"/>
  <c r="F423" s="1"/>
  <c r="G455"/>
  <c r="F455" s="1"/>
  <c r="G487"/>
  <c r="F487" s="1"/>
  <c r="G519"/>
  <c r="F519" s="1"/>
  <c r="G56"/>
  <c r="F56" s="1"/>
  <c r="G152"/>
  <c r="F152" s="1"/>
  <c r="G248"/>
  <c r="F248" s="1"/>
  <c r="G344"/>
  <c r="F344" s="1"/>
  <c r="G440"/>
  <c r="F440" s="1"/>
  <c r="G10"/>
  <c r="F10" s="1"/>
  <c r="G151"/>
  <c r="F151" s="1"/>
  <c r="G247"/>
  <c r="F247" s="1"/>
  <c r="G343"/>
  <c r="F343" s="1"/>
  <c r="G439"/>
  <c r="F439" s="1"/>
  <c r="G23"/>
  <c r="F23" s="1"/>
  <c r="G64"/>
  <c r="F64" s="1"/>
  <c r="G96"/>
  <c r="F96" s="1"/>
  <c r="G128"/>
  <c r="F128" s="1"/>
  <c r="G160"/>
  <c r="F160" s="1"/>
  <c r="G192"/>
  <c r="F192" s="1"/>
  <c r="G224"/>
  <c r="F224" s="1"/>
  <c r="G256"/>
  <c r="F256" s="1"/>
  <c r="G288"/>
  <c r="F288" s="1"/>
  <c r="G320"/>
  <c r="F320" s="1"/>
  <c r="G352"/>
  <c r="F352" s="1"/>
  <c r="G384"/>
  <c r="F384" s="1"/>
  <c r="G416"/>
  <c r="F416" s="1"/>
  <c r="G448"/>
  <c r="F448" s="1"/>
  <c r="G480"/>
  <c r="F480" s="1"/>
  <c r="G512"/>
  <c r="F512" s="1"/>
  <c r="G88"/>
  <c r="F88" s="1"/>
  <c r="G184"/>
  <c r="F184" s="1"/>
  <c r="G280"/>
  <c r="F280" s="1"/>
  <c r="G376"/>
  <c r="F376" s="1"/>
  <c r="G472"/>
  <c r="F472" s="1"/>
  <c r="G55"/>
  <c r="F55" s="1"/>
  <c r="G119"/>
  <c r="F119" s="1"/>
  <c r="G215"/>
  <c r="F215" s="1"/>
  <c r="G311"/>
  <c r="F311" s="1"/>
  <c r="G407"/>
  <c r="F407" s="1"/>
  <c r="G9"/>
  <c r="F9" s="1"/>
  <c r="G15"/>
  <c r="F15" s="1"/>
  <c r="G63"/>
  <c r="F63" s="1"/>
  <c r="G95"/>
  <c r="F95" s="1"/>
  <c r="G127"/>
  <c r="F127" s="1"/>
  <c r="G159"/>
  <c r="F159" s="1"/>
  <c r="G191"/>
  <c r="F191" s="1"/>
  <c r="G223"/>
  <c r="F223" s="1"/>
  <c r="G255"/>
  <c r="F255" s="1"/>
  <c r="G287"/>
  <c r="F287" s="1"/>
  <c r="G319"/>
  <c r="F319" s="1"/>
  <c r="G351"/>
  <c r="F351" s="1"/>
  <c r="G383"/>
  <c r="F383" s="1"/>
  <c r="G415"/>
  <c r="F415" s="1"/>
  <c r="G447"/>
  <c r="F447" s="1"/>
  <c r="G479"/>
  <c r="F479" s="1"/>
  <c r="G511"/>
  <c r="F511" s="1"/>
  <c r="G120"/>
  <c r="F120" s="1"/>
  <c r="G216"/>
  <c r="F216" s="1"/>
  <c r="G312"/>
  <c r="F312" s="1"/>
  <c r="G408"/>
  <c r="F408" s="1"/>
  <c r="G504"/>
  <c r="F504" s="1"/>
  <c r="G87"/>
  <c r="F87" s="1"/>
  <c r="G183"/>
  <c r="F183" s="1"/>
  <c r="G279"/>
  <c r="F279" s="1"/>
  <c r="G375"/>
  <c r="F375" s="1"/>
  <c r="G471"/>
  <c r="F471" s="1"/>
  <c r="G48"/>
  <c r="F48" s="1"/>
  <c r="G80"/>
  <c r="F80" s="1"/>
  <c r="G112"/>
  <c r="F112" s="1"/>
  <c r="G144"/>
  <c r="F144" s="1"/>
  <c r="G176"/>
  <c r="F176" s="1"/>
  <c r="G208"/>
  <c r="F208" s="1"/>
  <c r="G240"/>
  <c r="F240" s="1"/>
  <c r="G272"/>
  <c r="F272" s="1"/>
  <c r="G304"/>
  <c r="F304" s="1"/>
  <c r="G336"/>
  <c r="F336" s="1"/>
  <c r="G368"/>
  <c r="F368" s="1"/>
  <c r="G400"/>
  <c r="F400" s="1"/>
  <c r="G432"/>
  <c r="F432" s="1"/>
  <c r="G464"/>
  <c r="F464" s="1"/>
  <c r="G496"/>
  <c r="F496" s="1"/>
  <c r="G528"/>
  <c r="F528" s="1"/>
  <c r="G47"/>
  <c r="F47" s="1"/>
  <c r="G79"/>
  <c r="F79" s="1"/>
  <c r="G111"/>
  <c r="F111" s="1"/>
  <c r="G143"/>
  <c r="F143" s="1"/>
  <c r="G175"/>
  <c r="F175" s="1"/>
  <c r="G207"/>
  <c r="F207" s="1"/>
  <c r="G239"/>
  <c r="F239" s="1"/>
  <c r="G271"/>
  <c r="F271" s="1"/>
  <c r="G303"/>
  <c r="F303" s="1"/>
  <c r="G335"/>
  <c r="F335" s="1"/>
  <c r="G367"/>
  <c r="F367" s="1"/>
  <c r="G399"/>
  <c r="F399" s="1"/>
  <c r="G431"/>
  <c r="F431" s="1"/>
  <c r="G463"/>
  <c r="F463" s="1"/>
  <c r="G495"/>
  <c r="F495" s="1"/>
  <c r="G527"/>
  <c r="F527" s="1"/>
  <c r="G39"/>
  <c r="F39" s="1"/>
  <c r="G72"/>
  <c r="F72" s="1"/>
  <c r="G104"/>
  <c r="F104" s="1"/>
  <c r="G136"/>
  <c r="F136" s="1"/>
  <c r="G168"/>
  <c r="F168" s="1"/>
  <c r="G200"/>
  <c r="F200" s="1"/>
  <c r="G232"/>
  <c r="F232" s="1"/>
  <c r="G264"/>
  <c r="F264" s="1"/>
  <c r="G296"/>
  <c r="F296" s="1"/>
  <c r="G328"/>
  <c r="F328" s="1"/>
  <c r="G360"/>
  <c r="F360" s="1"/>
  <c r="G392"/>
  <c r="F392" s="1"/>
  <c r="G424"/>
  <c r="F424" s="1"/>
  <c r="G456"/>
  <c r="F456" s="1"/>
  <c r="G488"/>
  <c r="F488" s="1"/>
  <c r="G520"/>
  <c r="F520" s="1"/>
  <c r="G503"/>
  <c r="F503" s="1"/>
  <c r="E93" i="14"/>
  <c r="D93"/>
  <c r="F93" s="1"/>
  <c r="P66" i="9"/>
  <c r="Q66" s="1"/>
  <c r="R66" s="1"/>
  <c r="AJ9"/>
  <c r="AU8"/>
  <c r="AQ8"/>
  <c r="AN8"/>
  <c r="AT8"/>
  <c r="AP8"/>
  <c r="AM8"/>
  <c r="AL8"/>
  <c r="AR8"/>
  <c r="AS8"/>
  <c r="AO8"/>
  <c r="AK8"/>
  <c r="M148" i="14" l="1"/>
  <c r="O148" s="1"/>
  <c r="Q148"/>
  <c r="M155"/>
  <c r="O155" s="1"/>
  <c r="Q155"/>
  <c r="Q150"/>
  <c r="M151"/>
  <c r="O151" s="1"/>
  <c r="Q151"/>
  <c r="M154"/>
  <c r="O154" s="1"/>
  <c r="Q154"/>
  <c r="M136"/>
  <c r="O136" s="1"/>
  <c r="Q136"/>
  <c r="M143"/>
  <c r="O143" s="1"/>
  <c r="Q143"/>
  <c r="M137"/>
  <c r="O137" s="1"/>
  <c r="Q137"/>
  <c r="M138"/>
  <c r="O138" s="1"/>
  <c r="Q138"/>
  <c r="M139"/>
  <c r="O139" s="1"/>
  <c r="Q139"/>
  <c r="O150"/>
  <c r="M144"/>
  <c r="O144" s="1"/>
  <c r="Q144"/>
  <c r="M149"/>
  <c r="O149" s="1"/>
  <c r="Q149"/>
  <c r="M140"/>
  <c r="O140" s="1"/>
  <c r="Q140"/>
  <c r="M145"/>
  <c r="O145" s="1"/>
  <c r="Q145"/>
  <c r="D24"/>
  <c r="AF26" i="16"/>
  <c r="AF28"/>
  <c r="AG27"/>
  <c r="AF88"/>
  <c r="AG87"/>
  <c r="AF86"/>
  <c r="AW147"/>
  <c r="AY147" s="1"/>
  <c r="AF148"/>
  <c r="AF149" s="1"/>
  <c r="AG149" s="1"/>
  <c r="AW149" s="1"/>
  <c r="AY149" s="1"/>
  <c r="AF146"/>
  <c r="AG146" s="1"/>
  <c r="AV146" s="1"/>
  <c r="AX146" s="1"/>
  <c r="AF27" i="9"/>
  <c r="AF29"/>
  <c r="AG28"/>
  <c r="AJ10"/>
  <c r="AM9"/>
  <c r="AP9"/>
  <c r="AO9"/>
  <c r="AN9"/>
  <c r="AL9"/>
  <c r="AT9"/>
  <c r="AS9"/>
  <c r="AK9"/>
  <c r="AU9"/>
  <c r="AR9"/>
  <c r="AQ9"/>
  <c r="D27" i="14" l="1"/>
  <c r="AF145" i="16"/>
  <c r="AF144" s="1"/>
  <c r="AF143" s="1"/>
  <c r="AF150"/>
  <c r="AF151" s="1"/>
  <c r="AV149"/>
  <c r="AX149" s="1"/>
  <c r="AW146"/>
  <c r="AY146" s="1"/>
  <c r="AG148"/>
  <c r="AV148" s="1"/>
  <c r="AX148" s="1"/>
  <c r="AG27" i="9"/>
  <c r="AF26"/>
  <c r="AF30"/>
  <c r="AG29"/>
  <c r="AF25" i="16"/>
  <c r="AG26"/>
  <c r="AG86"/>
  <c r="AF85"/>
  <c r="AW87"/>
  <c r="AY87" s="1"/>
  <c r="AV87"/>
  <c r="AX87" s="1"/>
  <c r="AG28"/>
  <c r="AF29"/>
  <c r="AV27"/>
  <c r="AX27" s="1"/>
  <c r="AW27"/>
  <c r="AY27" s="1"/>
  <c r="AG88"/>
  <c r="AF89"/>
  <c r="H8" i="19"/>
  <c r="E8" s="1"/>
  <c r="D8" s="1"/>
  <c r="H16"/>
  <c r="E16" s="1"/>
  <c r="D16" s="1"/>
  <c r="H24"/>
  <c r="E24" s="1"/>
  <c r="D24" s="1"/>
  <c r="H32"/>
  <c r="E32" s="1"/>
  <c r="D32" s="1"/>
  <c r="H40"/>
  <c r="E40" s="1"/>
  <c r="D40" s="1"/>
  <c r="H48"/>
  <c r="E48" s="1"/>
  <c r="D48" s="1"/>
  <c r="H56"/>
  <c r="E56" s="1"/>
  <c r="D56" s="1"/>
  <c r="H64"/>
  <c r="E64" s="1"/>
  <c r="D64" s="1"/>
  <c r="H72"/>
  <c r="E72" s="1"/>
  <c r="D72" s="1"/>
  <c r="H80"/>
  <c r="E80" s="1"/>
  <c r="D80" s="1"/>
  <c r="H88"/>
  <c r="E88" s="1"/>
  <c r="D88" s="1"/>
  <c r="H96"/>
  <c r="E96" s="1"/>
  <c r="D96" s="1"/>
  <c r="H104"/>
  <c r="E104" s="1"/>
  <c r="D104" s="1"/>
  <c r="H112"/>
  <c r="E112" s="1"/>
  <c r="D112" s="1"/>
  <c r="H120"/>
  <c r="E120" s="1"/>
  <c r="D120" s="1"/>
  <c r="H128"/>
  <c r="E128" s="1"/>
  <c r="D128" s="1"/>
  <c r="H136"/>
  <c r="E136" s="1"/>
  <c r="D136" s="1"/>
  <c r="H144"/>
  <c r="E144" s="1"/>
  <c r="D144" s="1"/>
  <c r="H152"/>
  <c r="E152" s="1"/>
  <c r="D152" s="1"/>
  <c r="H160"/>
  <c r="E160" s="1"/>
  <c r="D160" s="1"/>
  <c r="H168"/>
  <c r="E168" s="1"/>
  <c r="D168" s="1"/>
  <c r="H176"/>
  <c r="E176" s="1"/>
  <c r="D176" s="1"/>
  <c r="H184"/>
  <c r="E184" s="1"/>
  <c r="D184" s="1"/>
  <c r="H192"/>
  <c r="E192" s="1"/>
  <c r="D192" s="1"/>
  <c r="H200"/>
  <c r="E200" s="1"/>
  <c r="D200" s="1"/>
  <c r="H208"/>
  <c r="E208" s="1"/>
  <c r="D208" s="1"/>
  <c r="H216"/>
  <c r="E216" s="1"/>
  <c r="D216" s="1"/>
  <c r="H224"/>
  <c r="E224" s="1"/>
  <c r="D224" s="1"/>
  <c r="H232"/>
  <c r="E232" s="1"/>
  <c r="D232" s="1"/>
  <c r="H240"/>
  <c r="E240" s="1"/>
  <c r="D240" s="1"/>
  <c r="H248"/>
  <c r="E248" s="1"/>
  <c r="D248" s="1"/>
  <c r="H256"/>
  <c r="E256" s="1"/>
  <c r="D256" s="1"/>
  <c r="H264"/>
  <c r="E264" s="1"/>
  <c r="D264" s="1"/>
  <c r="H272"/>
  <c r="E272" s="1"/>
  <c r="D272" s="1"/>
  <c r="H280"/>
  <c r="E280" s="1"/>
  <c r="D280" s="1"/>
  <c r="H288"/>
  <c r="E288" s="1"/>
  <c r="D288" s="1"/>
  <c r="H296"/>
  <c r="E296" s="1"/>
  <c r="D296" s="1"/>
  <c r="H304"/>
  <c r="E304" s="1"/>
  <c r="D304" s="1"/>
  <c r="H312"/>
  <c r="E312" s="1"/>
  <c r="D312" s="1"/>
  <c r="H320"/>
  <c r="E320" s="1"/>
  <c r="D320" s="1"/>
  <c r="H328"/>
  <c r="E328" s="1"/>
  <c r="D328" s="1"/>
  <c r="H336"/>
  <c r="E336" s="1"/>
  <c r="D336" s="1"/>
  <c r="H344"/>
  <c r="E344" s="1"/>
  <c r="D344" s="1"/>
  <c r="H352"/>
  <c r="E352" s="1"/>
  <c r="D352" s="1"/>
  <c r="H360"/>
  <c r="E360" s="1"/>
  <c r="D360" s="1"/>
  <c r="H368"/>
  <c r="E368" s="1"/>
  <c r="D368" s="1"/>
  <c r="H376"/>
  <c r="E376" s="1"/>
  <c r="D376" s="1"/>
  <c r="H384"/>
  <c r="E384" s="1"/>
  <c r="D384" s="1"/>
  <c r="H392"/>
  <c r="E392" s="1"/>
  <c r="D392" s="1"/>
  <c r="H400"/>
  <c r="E400" s="1"/>
  <c r="D400" s="1"/>
  <c r="H408"/>
  <c r="E408" s="1"/>
  <c r="D408" s="1"/>
  <c r="H416"/>
  <c r="E416" s="1"/>
  <c r="D416" s="1"/>
  <c r="H424"/>
  <c r="E424" s="1"/>
  <c r="D424" s="1"/>
  <c r="H432"/>
  <c r="E432" s="1"/>
  <c r="D432" s="1"/>
  <c r="H440"/>
  <c r="E440" s="1"/>
  <c r="D440" s="1"/>
  <c r="H448"/>
  <c r="E448" s="1"/>
  <c r="D448" s="1"/>
  <c r="H456"/>
  <c r="E456" s="1"/>
  <c r="D456" s="1"/>
  <c r="H464"/>
  <c r="E464" s="1"/>
  <c r="D464" s="1"/>
  <c r="H472"/>
  <c r="E472" s="1"/>
  <c r="D472" s="1"/>
  <c r="H480"/>
  <c r="E480" s="1"/>
  <c r="D480" s="1"/>
  <c r="H488"/>
  <c r="E488" s="1"/>
  <c r="D488" s="1"/>
  <c r="H496"/>
  <c r="E496" s="1"/>
  <c r="D496" s="1"/>
  <c r="H504"/>
  <c r="E504" s="1"/>
  <c r="D504" s="1"/>
  <c r="H512"/>
  <c r="E512" s="1"/>
  <c r="D512" s="1"/>
  <c r="H520"/>
  <c r="E520" s="1"/>
  <c r="D520" s="1"/>
  <c r="H528"/>
  <c r="E528" s="1"/>
  <c r="D528" s="1"/>
  <c r="H4"/>
  <c r="E4" s="1"/>
  <c r="D4" s="1"/>
  <c r="H28"/>
  <c r="E28" s="1"/>
  <c r="D28" s="1"/>
  <c r="H52"/>
  <c r="E52" s="1"/>
  <c r="D52" s="1"/>
  <c r="H76"/>
  <c r="E76" s="1"/>
  <c r="D76" s="1"/>
  <c r="H108"/>
  <c r="E108" s="1"/>
  <c r="D108" s="1"/>
  <c r="H140"/>
  <c r="E140" s="1"/>
  <c r="D140" s="1"/>
  <c r="H172"/>
  <c r="E172" s="1"/>
  <c r="D172" s="1"/>
  <c r="H196"/>
  <c r="E196" s="1"/>
  <c r="D196" s="1"/>
  <c r="H228"/>
  <c r="E228" s="1"/>
  <c r="D228" s="1"/>
  <c r="H260"/>
  <c r="E260" s="1"/>
  <c r="D260" s="1"/>
  <c r="H292"/>
  <c r="E292" s="1"/>
  <c r="D292" s="1"/>
  <c r="H324"/>
  <c r="E324" s="1"/>
  <c r="D324" s="1"/>
  <c r="H356"/>
  <c r="E356" s="1"/>
  <c r="D356" s="1"/>
  <c r="H388"/>
  <c r="E388" s="1"/>
  <c r="D388" s="1"/>
  <c r="H420"/>
  <c r="E420" s="1"/>
  <c r="D420" s="1"/>
  <c r="H452"/>
  <c r="E452" s="1"/>
  <c r="D452" s="1"/>
  <c r="H484"/>
  <c r="E484" s="1"/>
  <c r="D484" s="1"/>
  <c r="H508"/>
  <c r="E508" s="1"/>
  <c r="D508" s="1"/>
  <c r="H27"/>
  <c r="E27" s="1"/>
  <c r="D27" s="1"/>
  <c r="H59"/>
  <c r="E59" s="1"/>
  <c r="D59" s="1"/>
  <c r="H91"/>
  <c r="E91" s="1"/>
  <c r="D91" s="1"/>
  <c r="H123"/>
  <c r="E123" s="1"/>
  <c r="D123" s="1"/>
  <c r="H155"/>
  <c r="E155" s="1"/>
  <c r="D155" s="1"/>
  <c r="H187"/>
  <c r="E187" s="1"/>
  <c r="D187" s="1"/>
  <c r="H219"/>
  <c r="E219" s="1"/>
  <c r="D219" s="1"/>
  <c r="H251"/>
  <c r="E251" s="1"/>
  <c r="D251" s="1"/>
  <c r="H283"/>
  <c r="E283" s="1"/>
  <c r="D283" s="1"/>
  <c r="H307"/>
  <c r="E307" s="1"/>
  <c r="D307" s="1"/>
  <c r="H339"/>
  <c r="E339" s="1"/>
  <c r="D339" s="1"/>
  <c r="H371"/>
  <c r="E371" s="1"/>
  <c r="D371" s="1"/>
  <c r="H403"/>
  <c r="E403" s="1"/>
  <c r="D403" s="1"/>
  <c r="H435"/>
  <c r="E435" s="1"/>
  <c r="D435" s="1"/>
  <c r="H467"/>
  <c r="E467" s="1"/>
  <c r="D467" s="1"/>
  <c r="H499"/>
  <c r="E499" s="1"/>
  <c r="D499" s="1"/>
  <c r="H523"/>
  <c r="E523" s="1"/>
  <c r="D523" s="1"/>
  <c r="H7"/>
  <c r="E7" s="1"/>
  <c r="D7" s="1"/>
  <c r="H15"/>
  <c r="E15" s="1"/>
  <c r="D15" s="1"/>
  <c r="H23"/>
  <c r="E23" s="1"/>
  <c r="D23" s="1"/>
  <c r="H31"/>
  <c r="E31" s="1"/>
  <c r="D31" s="1"/>
  <c r="H39"/>
  <c r="E39" s="1"/>
  <c r="D39" s="1"/>
  <c r="H47"/>
  <c r="E47" s="1"/>
  <c r="D47" s="1"/>
  <c r="H55"/>
  <c r="E55" s="1"/>
  <c r="D55" s="1"/>
  <c r="H63"/>
  <c r="E63" s="1"/>
  <c r="D63" s="1"/>
  <c r="H71"/>
  <c r="E71" s="1"/>
  <c r="D71" s="1"/>
  <c r="H79"/>
  <c r="E79" s="1"/>
  <c r="D79" s="1"/>
  <c r="H87"/>
  <c r="E87" s="1"/>
  <c r="D87" s="1"/>
  <c r="H95"/>
  <c r="E95" s="1"/>
  <c r="D95" s="1"/>
  <c r="H103"/>
  <c r="E103" s="1"/>
  <c r="D103" s="1"/>
  <c r="H111"/>
  <c r="E111" s="1"/>
  <c r="D111" s="1"/>
  <c r="H119"/>
  <c r="E119" s="1"/>
  <c r="D119" s="1"/>
  <c r="H127"/>
  <c r="E127" s="1"/>
  <c r="D127" s="1"/>
  <c r="H135"/>
  <c r="E135" s="1"/>
  <c r="D135" s="1"/>
  <c r="H143"/>
  <c r="E143" s="1"/>
  <c r="D143" s="1"/>
  <c r="H151"/>
  <c r="E151" s="1"/>
  <c r="D151" s="1"/>
  <c r="H159"/>
  <c r="E159" s="1"/>
  <c r="D159" s="1"/>
  <c r="H167"/>
  <c r="E167" s="1"/>
  <c r="D167" s="1"/>
  <c r="H175"/>
  <c r="E175" s="1"/>
  <c r="D175" s="1"/>
  <c r="H183"/>
  <c r="E183" s="1"/>
  <c r="D183" s="1"/>
  <c r="H191"/>
  <c r="E191" s="1"/>
  <c r="D191" s="1"/>
  <c r="H199"/>
  <c r="E199" s="1"/>
  <c r="D199" s="1"/>
  <c r="H207"/>
  <c r="E207" s="1"/>
  <c r="D207" s="1"/>
  <c r="H215"/>
  <c r="E215" s="1"/>
  <c r="D215" s="1"/>
  <c r="H223"/>
  <c r="E223" s="1"/>
  <c r="D223" s="1"/>
  <c r="H231"/>
  <c r="E231" s="1"/>
  <c r="D231" s="1"/>
  <c r="H239"/>
  <c r="E239" s="1"/>
  <c r="D239" s="1"/>
  <c r="H247"/>
  <c r="E247" s="1"/>
  <c r="D247" s="1"/>
  <c r="H255"/>
  <c r="E255" s="1"/>
  <c r="D255" s="1"/>
  <c r="H263"/>
  <c r="E263" s="1"/>
  <c r="D263" s="1"/>
  <c r="H271"/>
  <c r="E271" s="1"/>
  <c r="D271" s="1"/>
  <c r="H279"/>
  <c r="E279" s="1"/>
  <c r="D279" s="1"/>
  <c r="H287"/>
  <c r="E287" s="1"/>
  <c r="D287" s="1"/>
  <c r="H295"/>
  <c r="E295" s="1"/>
  <c r="D295" s="1"/>
  <c r="H303"/>
  <c r="E303" s="1"/>
  <c r="D303" s="1"/>
  <c r="H311"/>
  <c r="E311" s="1"/>
  <c r="D311" s="1"/>
  <c r="H319"/>
  <c r="E319" s="1"/>
  <c r="D319" s="1"/>
  <c r="H327"/>
  <c r="E327" s="1"/>
  <c r="D327" s="1"/>
  <c r="H335"/>
  <c r="E335" s="1"/>
  <c r="D335" s="1"/>
  <c r="H343"/>
  <c r="E343" s="1"/>
  <c r="D343" s="1"/>
  <c r="H351"/>
  <c r="E351" s="1"/>
  <c r="D351" s="1"/>
  <c r="H359"/>
  <c r="E359" s="1"/>
  <c r="D359" s="1"/>
  <c r="H367"/>
  <c r="E367" s="1"/>
  <c r="D367" s="1"/>
  <c r="H375"/>
  <c r="E375" s="1"/>
  <c r="D375" s="1"/>
  <c r="H383"/>
  <c r="E383" s="1"/>
  <c r="D383" s="1"/>
  <c r="H391"/>
  <c r="E391" s="1"/>
  <c r="D391" s="1"/>
  <c r="H399"/>
  <c r="E399" s="1"/>
  <c r="D399" s="1"/>
  <c r="H407"/>
  <c r="E407" s="1"/>
  <c r="D407" s="1"/>
  <c r="H415"/>
  <c r="E415" s="1"/>
  <c r="D415" s="1"/>
  <c r="H423"/>
  <c r="E423" s="1"/>
  <c r="D423" s="1"/>
  <c r="H431"/>
  <c r="E431" s="1"/>
  <c r="D431" s="1"/>
  <c r="H439"/>
  <c r="E439" s="1"/>
  <c r="D439" s="1"/>
  <c r="H447"/>
  <c r="E447" s="1"/>
  <c r="D447" s="1"/>
  <c r="H455"/>
  <c r="E455" s="1"/>
  <c r="D455" s="1"/>
  <c r="H463"/>
  <c r="E463" s="1"/>
  <c r="D463" s="1"/>
  <c r="H471"/>
  <c r="E471" s="1"/>
  <c r="D471" s="1"/>
  <c r="H479"/>
  <c r="E479" s="1"/>
  <c r="D479" s="1"/>
  <c r="H487"/>
  <c r="E487" s="1"/>
  <c r="D487" s="1"/>
  <c r="H495"/>
  <c r="E495" s="1"/>
  <c r="D495" s="1"/>
  <c r="H503"/>
  <c r="E503" s="1"/>
  <c r="D503" s="1"/>
  <c r="H511"/>
  <c r="E511" s="1"/>
  <c r="D511" s="1"/>
  <c r="H519"/>
  <c r="E519" s="1"/>
  <c r="D519" s="1"/>
  <c r="H527"/>
  <c r="E527" s="1"/>
  <c r="D527" s="1"/>
  <c r="H20"/>
  <c r="E20" s="1"/>
  <c r="D20" s="1"/>
  <c r="H60"/>
  <c r="E60" s="1"/>
  <c r="D60" s="1"/>
  <c r="H92"/>
  <c r="E92" s="1"/>
  <c r="D92" s="1"/>
  <c r="H124"/>
  <c r="E124" s="1"/>
  <c r="D124" s="1"/>
  <c r="H156"/>
  <c r="E156" s="1"/>
  <c r="D156" s="1"/>
  <c r="H188"/>
  <c r="E188" s="1"/>
  <c r="D188" s="1"/>
  <c r="H220"/>
  <c r="E220" s="1"/>
  <c r="D220" s="1"/>
  <c r="H252"/>
  <c r="E252" s="1"/>
  <c r="D252" s="1"/>
  <c r="H284"/>
  <c r="E284" s="1"/>
  <c r="D284" s="1"/>
  <c r="H316"/>
  <c r="E316" s="1"/>
  <c r="D316" s="1"/>
  <c r="H348"/>
  <c r="E348" s="1"/>
  <c r="D348" s="1"/>
  <c r="H380"/>
  <c r="E380" s="1"/>
  <c r="D380" s="1"/>
  <c r="H404"/>
  <c r="E404" s="1"/>
  <c r="D404" s="1"/>
  <c r="H436"/>
  <c r="E436" s="1"/>
  <c r="D436" s="1"/>
  <c r="H468"/>
  <c r="E468" s="1"/>
  <c r="D468" s="1"/>
  <c r="H500"/>
  <c r="E500" s="1"/>
  <c r="D500" s="1"/>
  <c r="H35"/>
  <c r="E35" s="1"/>
  <c r="D35" s="1"/>
  <c r="H67"/>
  <c r="E67" s="1"/>
  <c r="D67" s="1"/>
  <c r="H99"/>
  <c r="E99" s="1"/>
  <c r="D99" s="1"/>
  <c r="H131"/>
  <c r="E131" s="1"/>
  <c r="D131" s="1"/>
  <c r="H163"/>
  <c r="E163" s="1"/>
  <c r="D163" s="1"/>
  <c r="H195"/>
  <c r="E195" s="1"/>
  <c r="D195" s="1"/>
  <c r="H227"/>
  <c r="E227" s="1"/>
  <c r="D227" s="1"/>
  <c r="H259"/>
  <c r="E259" s="1"/>
  <c r="D259" s="1"/>
  <c r="H291"/>
  <c r="E291" s="1"/>
  <c r="D291" s="1"/>
  <c r="H323"/>
  <c r="E323" s="1"/>
  <c r="D323" s="1"/>
  <c r="H355"/>
  <c r="E355" s="1"/>
  <c r="D355" s="1"/>
  <c r="H387"/>
  <c r="E387" s="1"/>
  <c r="D387" s="1"/>
  <c r="H419"/>
  <c r="E419" s="1"/>
  <c r="D419" s="1"/>
  <c r="H443"/>
  <c r="E443" s="1"/>
  <c r="D443" s="1"/>
  <c r="H475"/>
  <c r="E475" s="1"/>
  <c r="D475" s="1"/>
  <c r="H507"/>
  <c r="E507" s="1"/>
  <c r="D507" s="1"/>
  <c r="H6"/>
  <c r="E6" s="1"/>
  <c r="D6" s="1"/>
  <c r="H14"/>
  <c r="E14" s="1"/>
  <c r="D14" s="1"/>
  <c r="H22"/>
  <c r="E22" s="1"/>
  <c r="D22" s="1"/>
  <c r="H30"/>
  <c r="E30" s="1"/>
  <c r="D30" s="1"/>
  <c r="H38"/>
  <c r="E38" s="1"/>
  <c r="D38" s="1"/>
  <c r="H46"/>
  <c r="E46" s="1"/>
  <c r="D46" s="1"/>
  <c r="H54"/>
  <c r="E54" s="1"/>
  <c r="D54" s="1"/>
  <c r="H62"/>
  <c r="E62" s="1"/>
  <c r="D62" s="1"/>
  <c r="H70"/>
  <c r="E70" s="1"/>
  <c r="D70" s="1"/>
  <c r="H78"/>
  <c r="E78" s="1"/>
  <c r="D78" s="1"/>
  <c r="H86"/>
  <c r="E86" s="1"/>
  <c r="D86" s="1"/>
  <c r="H94"/>
  <c r="E94" s="1"/>
  <c r="D94" s="1"/>
  <c r="H102"/>
  <c r="E102" s="1"/>
  <c r="D102" s="1"/>
  <c r="H110"/>
  <c r="E110" s="1"/>
  <c r="D110" s="1"/>
  <c r="H118"/>
  <c r="E118" s="1"/>
  <c r="D118" s="1"/>
  <c r="H126"/>
  <c r="E126" s="1"/>
  <c r="D126" s="1"/>
  <c r="H134"/>
  <c r="E134" s="1"/>
  <c r="D134" s="1"/>
  <c r="H142"/>
  <c r="E142" s="1"/>
  <c r="D142" s="1"/>
  <c r="H150"/>
  <c r="E150" s="1"/>
  <c r="D150" s="1"/>
  <c r="H158"/>
  <c r="E158" s="1"/>
  <c r="D158" s="1"/>
  <c r="H166"/>
  <c r="E166" s="1"/>
  <c r="D166" s="1"/>
  <c r="H174"/>
  <c r="E174" s="1"/>
  <c r="D174" s="1"/>
  <c r="H182"/>
  <c r="E182" s="1"/>
  <c r="D182" s="1"/>
  <c r="H190"/>
  <c r="E190" s="1"/>
  <c r="D190" s="1"/>
  <c r="H198"/>
  <c r="E198" s="1"/>
  <c r="D198" s="1"/>
  <c r="H206"/>
  <c r="E206" s="1"/>
  <c r="D206" s="1"/>
  <c r="H214"/>
  <c r="E214" s="1"/>
  <c r="D214" s="1"/>
  <c r="H222"/>
  <c r="E222" s="1"/>
  <c r="D222" s="1"/>
  <c r="H230"/>
  <c r="E230" s="1"/>
  <c r="D230" s="1"/>
  <c r="H238"/>
  <c r="E238" s="1"/>
  <c r="D238" s="1"/>
  <c r="H246"/>
  <c r="E246" s="1"/>
  <c r="D246" s="1"/>
  <c r="H254"/>
  <c r="E254" s="1"/>
  <c r="D254" s="1"/>
  <c r="H262"/>
  <c r="E262" s="1"/>
  <c r="D262" s="1"/>
  <c r="H270"/>
  <c r="E270" s="1"/>
  <c r="D270" s="1"/>
  <c r="H278"/>
  <c r="E278" s="1"/>
  <c r="D278" s="1"/>
  <c r="H286"/>
  <c r="E286" s="1"/>
  <c r="D286" s="1"/>
  <c r="H294"/>
  <c r="E294" s="1"/>
  <c r="D294" s="1"/>
  <c r="H302"/>
  <c r="E302" s="1"/>
  <c r="D302" s="1"/>
  <c r="H310"/>
  <c r="E310" s="1"/>
  <c r="D310" s="1"/>
  <c r="H318"/>
  <c r="E318" s="1"/>
  <c r="D318" s="1"/>
  <c r="H326"/>
  <c r="E326" s="1"/>
  <c r="D326" s="1"/>
  <c r="H334"/>
  <c r="E334" s="1"/>
  <c r="D334" s="1"/>
  <c r="H342"/>
  <c r="E342" s="1"/>
  <c r="D342" s="1"/>
  <c r="H350"/>
  <c r="E350" s="1"/>
  <c r="D350" s="1"/>
  <c r="H358"/>
  <c r="E358" s="1"/>
  <c r="D358" s="1"/>
  <c r="H366"/>
  <c r="E366" s="1"/>
  <c r="D366" s="1"/>
  <c r="H374"/>
  <c r="E374" s="1"/>
  <c r="D374" s="1"/>
  <c r="H382"/>
  <c r="E382" s="1"/>
  <c r="D382" s="1"/>
  <c r="H390"/>
  <c r="E390" s="1"/>
  <c r="D390" s="1"/>
  <c r="H398"/>
  <c r="E398" s="1"/>
  <c r="D398" s="1"/>
  <c r="H406"/>
  <c r="E406" s="1"/>
  <c r="D406" s="1"/>
  <c r="H414"/>
  <c r="E414" s="1"/>
  <c r="D414" s="1"/>
  <c r="H422"/>
  <c r="E422" s="1"/>
  <c r="D422" s="1"/>
  <c r="H430"/>
  <c r="E430" s="1"/>
  <c r="D430" s="1"/>
  <c r="H438"/>
  <c r="E438" s="1"/>
  <c r="D438" s="1"/>
  <c r="H446"/>
  <c r="E446" s="1"/>
  <c r="D446" s="1"/>
  <c r="H454"/>
  <c r="E454" s="1"/>
  <c r="D454" s="1"/>
  <c r="H462"/>
  <c r="E462" s="1"/>
  <c r="D462" s="1"/>
  <c r="H470"/>
  <c r="E470" s="1"/>
  <c r="D470" s="1"/>
  <c r="H478"/>
  <c r="E478" s="1"/>
  <c r="D478" s="1"/>
  <c r="H486"/>
  <c r="E486" s="1"/>
  <c r="D486" s="1"/>
  <c r="H494"/>
  <c r="E494" s="1"/>
  <c r="D494" s="1"/>
  <c r="H502"/>
  <c r="E502" s="1"/>
  <c r="D502" s="1"/>
  <c r="H510"/>
  <c r="E510" s="1"/>
  <c r="D510" s="1"/>
  <c r="H518"/>
  <c r="E518" s="1"/>
  <c r="D518" s="1"/>
  <c r="H526"/>
  <c r="E526" s="1"/>
  <c r="D526" s="1"/>
  <c r="H12"/>
  <c r="E12" s="1"/>
  <c r="D12" s="1"/>
  <c r="H44"/>
  <c r="E44" s="1"/>
  <c r="D44" s="1"/>
  <c r="H84"/>
  <c r="E84" s="1"/>
  <c r="D84" s="1"/>
  <c r="H116"/>
  <c r="E116" s="1"/>
  <c r="D116" s="1"/>
  <c r="H148"/>
  <c r="E148" s="1"/>
  <c r="D148" s="1"/>
  <c r="H180"/>
  <c r="E180" s="1"/>
  <c r="D180" s="1"/>
  <c r="H212"/>
  <c r="E212" s="1"/>
  <c r="D212" s="1"/>
  <c r="H244"/>
  <c r="E244" s="1"/>
  <c r="D244" s="1"/>
  <c r="H276"/>
  <c r="E276" s="1"/>
  <c r="D276" s="1"/>
  <c r="H308"/>
  <c r="E308" s="1"/>
  <c r="D308" s="1"/>
  <c r="H340"/>
  <c r="E340" s="1"/>
  <c r="D340" s="1"/>
  <c r="H372"/>
  <c r="E372" s="1"/>
  <c r="D372" s="1"/>
  <c r="H412"/>
  <c r="E412" s="1"/>
  <c r="D412" s="1"/>
  <c r="H444"/>
  <c r="E444" s="1"/>
  <c r="D444" s="1"/>
  <c r="H476"/>
  <c r="E476" s="1"/>
  <c r="D476" s="1"/>
  <c r="H524"/>
  <c r="E524" s="1"/>
  <c r="D524" s="1"/>
  <c r="H11"/>
  <c r="E11" s="1"/>
  <c r="D11" s="1"/>
  <c r="H43"/>
  <c r="E43" s="1"/>
  <c r="D43" s="1"/>
  <c r="H75"/>
  <c r="E75" s="1"/>
  <c r="D75" s="1"/>
  <c r="H115"/>
  <c r="E115" s="1"/>
  <c r="D115" s="1"/>
  <c r="H147"/>
  <c r="E147" s="1"/>
  <c r="D147" s="1"/>
  <c r="H179"/>
  <c r="E179" s="1"/>
  <c r="D179" s="1"/>
  <c r="H211"/>
  <c r="E211" s="1"/>
  <c r="D211" s="1"/>
  <c r="H243"/>
  <c r="E243" s="1"/>
  <c r="D243" s="1"/>
  <c r="H275"/>
  <c r="E275" s="1"/>
  <c r="D275" s="1"/>
  <c r="H315"/>
  <c r="E315" s="1"/>
  <c r="D315" s="1"/>
  <c r="H347"/>
  <c r="E347" s="1"/>
  <c r="D347" s="1"/>
  <c r="H379"/>
  <c r="E379" s="1"/>
  <c r="D379" s="1"/>
  <c r="H411"/>
  <c r="E411" s="1"/>
  <c r="D411" s="1"/>
  <c r="H451"/>
  <c r="E451" s="1"/>
  <c r="D451" s="1"/>
  <c r="H491"/>
  <c r="E491" s="1"/>
  <c r="D491" s="1"/>
  <c r="H5"/>
  <c r="E5" s="1"/>
  <c r="D5" s="1"/>
  <c r="H13"/>
  <c r="E13" s="1"/>
  <c r="D13" s="1"/>
  <c r="H21"/>
  <c r="E21" s="1"/>
  <c r="D21" s="1"/>
  <c r="H29"/>
  <c r="E29" s="1"/>
  <c r="D29" s="1"/>
  <c r="H37"/>
  <c r="E37" s="1"/>
  <c r="D37" s="1"/>
  <c r="H45"/>
  <c r="E45" s="1"/>
  <c r="D45" s="1"/>
  <c r="H53"/>
  <c r="E53" s="1"/>
  <c r="D53" s="1"/>
  <c r="H61"/>
  <c r="E61" s="1"/>
  <c r="D61" s="1"/>
  <c r="H69"/>
  <c r="E69" s="1"/>
  <c r="D69" s="1"/>
  <c r="H77"/>
  <c r="E77" s="1"/>
  <c r="D77" s="1"/>
  <c r="H85"/>
  <c r="E85" s="1"/>
  <c r="D85" s="1"/>
  <c r="H93"/>
  <c r="E93" s="1"/>
  <c r="D93" s="1"/>
  <c r="H101"/>
  <c r="E101" s="1"/>
  <c r="D101" s="1"/>
  <c r="H109"/>
  <c r="E109" s="1"/>
  <c r="D109" s="1"/>
  <c r="H117"/>
  <c r="E117" s="1"/>
  <c r="D117" s="1"/>
  <c r="H125"/>
  <c r="E125" s="1"/>
  <c r="D125" s="1"/>
  <c r="H133"/>
  <c r="E133" s="1"/>
  <c r="D133" s="1"/>
  <c r="H141"/>
  <c r="E141" s="1"/>
  <c r="D141" s="1"/>
  <c r="H149"/>
  <c r="E149" s="1"/>
  <c r="D149" s="1"/>
  <c r="H157"/>
  <c r="E157" s="1"/>
  <c r="D157" s="1"/>
  <c r="H165"/>
  <c r="E165" s="1"/>
  <c r="D165" s="1"/>
  <c r="H173"/>
  <c r="E173" s="1"/>
  <c r="D173" s="1"/>
  <c r="H181"/>
  <c r="E181" s="1"/>
  <c r="D181" s="1"/>
  <c r="H189"/>
  <c r="E189" s="1"/>
  <c r="D189" s="1"/>
  <c r="H197"/>
  <c r="E197" s="1"/>
  <c r="D197" s="1"/>
  <c r="H205"/>
  <c r="E205" s="1"/>
  <c r="D205" s="1"/>
  <c r="H213"/>
  <c r="E213" s="1"/>
  <c r="D213" s="1"/>
  <c r="H221"/>
  <c r="E221" s="1"/>
  <c r="D221" s="1"/>
  <c r="H229"/>
  <c r="E229" s="1"/>
  <c r="D229" s="1"/>
  <c r="H237"/>
  <c r="E237" s="1"/>
  <c r="D237" s="1"/>
  <c r="H245"/>
  <c r="E245" s="1"/>
  <c r="D245" s="1"/>
  <c r="H253"/>
  <c r="E253" s="1"/>
  <c r="D253" s="1"/>
  <c r="H261"/>
  <c r="E261" s="1"/>
  <c r="D261" s="1"/>
  <c r="H269"/>
  <c r="E269" s="1"/>
  <c r="D269" s="1"/>
  <c r="H277"/>
  <c r="E277" s="1"/>
  <c r="D277" s="1"/>
  <c r="H285"/>
  <c r="E285" s="1"/>
  <c r="D285" s="1"/>
  <c r="H293"/>
  <c r="E293" s="1"/>
  <c r="D293" s="1"/>
  <c r="H301"/>
  <c r="E301" s="1"/>
  <c r="D301" s="1"/>
  <c r="H309"/>
  <c r="E309" s="1"/>
  <c r="D309" s="1"/>
  <c r="H317"/>
  <c r="E317" s="1"/>
  <c r="D317" s="1"/>
  <c r="H325"/>
  <c r="E325" s="1"/>
  <c r="D325" s="1"/>
  <c r="H333"/>
  <c r="E333" s="1"/>
  <c r="D333" s="1"/>
  <c r="H341"/>
  <c r="E341" s="1"/>
  <c r="D341" s="1"/>
  <c r="H349"/>
  <c r="E349" s="1"/>
  <c r="D349" s="1"/>
  <c r="H357"/>
  <c r="E357" s="1"/>
  <c r="D357" s="1"/>
  <c r="H365"/>
  <c r="E365" s="1"/>
  <c r="D365" s="1"/>
  <c r="H373"/>
  <c r="E373" s="1"/>
  <c r="D373" s="1"/>
  <c r="H381"/>
  <c r="E381" s="1"/>
  <c r="D381" s="1"/>
  <c r="H389"/>
  <c r="E389" s="1"/>
  <c r="D389" s="1"/>
  <c r="H397"/>
  <c r="E397" s="1"/>
  <c r="D397" s="1"/>
  <c r="H405"/>
  <c r="E405" s="1"/>
  <c r="D405" s="1"/>
  <c r="H413"/>
  <c r="E413" s="1"/>
  <c r="D413" s="1"/>
  <c r="H421"/>
  <c r="E421" s="1"/>
  <c r="D421" s="1"/>
  <c r="H429"/>
  <c r="E429" s="1"/>
  <c r="D429" s="1"/>
  <c r="H437"/>
  <c r="E437" s="1"/>
  <c r="D437" s="1"/>
  <c r="H445"/>
  <c r="E445" s="1"/>
  <c r="D445" s="1"/>
  <c r="H453"/>
  <c r="E453" s="1"/>
  <c r="D453" s="1"/>
  <c r="H461"/>
  <c r="E461" s="1"/>
  <c r="D461" s="1"/>
  <c r="H469"/>
  <c r="E469" s="1"/>
  <c r="D469" s="1"/>
  <c r="H477"/>
  <c r="E477" s="1"/>
  <c r="D477" s="1"/>
  <c r="H485"/>
  <c r="E485" s="1"/>
  <c r="D485" s="1"/>
  <c r="H493"/>
  <c r="E493" s="1"/>
  <c r="D493" s="1"/>
  <c r="H501"/>
  <c r="E501" s="1"/>
  <c r="D501" s="1"/>
  <c r="H509"/>
  <c r="E509" s="1"/>
  <c r="D509" s="1"/>
  <c r="H517"/>
  <c r="E517" s="1"/>
  <c r="D517" s="1"/>
  <c r="H525"/>
  <c r="E525" s="1"/>
  <c r="D525" s="1"/>
  <c r="H36"/>
  <c r="E36" s="1"/>
  <c r="D36" s="1"/>
  <c r="H68"/>
  <c r="E68" s="1"/>
  <c r="D68" s="1"/>
  <c r="H100"/>
  <c r="E100" s="1"/>
  <c r="D100" s="1"/>
  <c r="H132"/>
  <c r="E132" s="1"/>
  <c r="D132" s="1"/>
  <c r="H164"/>
  <c r="E164" s="1"/>
  <c r="D164" s="1"/>
  <c r="H204"/>
  <c r="E204" s="1"/>
  <c r="D204" s="1"/>
  <c r="H236"/>
  <c r="E236" s="1"/>
  <c r="D236" s="1"/>
  <c r="H268"/>
  <c r="E268" s="1"/>
  <c r="D268" s="1"/>
  <c r="H300"/>
  <c r="E300" s="1"/>
  <c r="D300" s="1"/>
  <c r="H332"/>
  <c r="E332" s="1"/>
  <c r="D332" s="1"/>
  <c r="H364"/>
  <c r="E364" s="1"/>
  <c r="D364" s="1"/>
  <c r="H396"/>
  <c r="E396" s="1"/>
  <c r="D396" s="1"/>
  <c r="H428"/>
  <c r="E428" s="1"/>
  <c r="D428" s="1"/>
  <c r="H460"/>
  <c r="E460" s="1"/>
  <c r="D460" s="1"/>
  <c r="H492"/>
  <c r="E492" s="1"/>
  <c r="D492" s="1"/>
  <c r="H516"/>
  <c r="E516" s="1"/>
  <c r="D516" s="1"/>
  <c r="H19"/>
  <c r="E19" s="1"/>
  <c r="D19" s="1"/>
  <c r="H51"/>
  <c r="E51" s="1"/>
  <c r="D51" s="1"/>
  <c r="H83"/>
  <c r="E83" s="1"/>
  <c r="D83" s="1"/>
  <c r="H107"/>
  <c r="E107" s="1"/>
  <c r="D107" s="1"/>
  <c r="H139"/>
  <c r="E139" s="1"/>
  <c r="D139" s="1"/>
  <c r="H171"/>
  <c r="E171" s="1"/>
  <c r="D171" s="1"/>
  <c r="H203"/>
  <c r="E203" s="1"/>
  <c r="D203" s="1"/>
  <c r="H235"/>
  <c r="E235" s="1"/>
  <c r="D235" s="1"/>
  <c r="H267"/>
  <c r="E267" s="1"/>
  <c r="D267" s="1"/>
  <c r="H299"/>
  <c r="E299" s="1"/>
  <c r="D299" s="1"/>
  <c r="H331"/>
  <c r="E331" s="1"/>
  <c r="D331" s="1"/>
  <c r="H363"/>
  <c r="E363" s="1"/>
  <c r="D363" s="1"/>
  <c r="H395"/>
  <c r="E395" s="1"/>
  <c r="D395" s="1"/>
  <c r="H427"/>
  <c r="E427" s="1"/>
  <c r="D427" s="1"/>
  <c r="H459"/>
  <c r="E459" s="1"/>
  <c r="D459" s="1"/>
  <c r="H483"/>
  <c r="E483" s="1"/>
  <c r="D483" s="1"/>
  <c r="H515"/>
  <c r="E515" s="1"/>
  <c r="D515" s="1"/>
  <c r="H33"/>
  <c r="E33" s="1"/>
  <c r="D33" s="1"/>
  <c r="H65"/>
  <c r="E65" s="1"/>
  <c r="D65" s="1"/>
  <c r="H97"/>
  <c r="E97" s="1"/>
  <c r="D97" s="1"/>
  <c r="H129"/>
  <c r="E129" s="1"/>
  <c r="D129" s="1"/>
  <c r="H161"/>
  <c r="E161" s="1"/>
  <c r="D161" s="1"/>
  <c r="H193"/>
  <c r="E193" s="1"/>
  <c r="D193" s="1"/>
  <c r="H225"/>
  <c r="E225" s="1"/>
  <c r="D225" s="1"/>
  <c r="H257"/>
  <c r="E257" s="1"/>
  <c r="D257" s="1"/>
  <c r="H289"/>
  <c r="E289" s="1"/>
  <c r="D289" s="1"/>
  <c r="H321"/>
  <c r="E321" s="1"/>
  <c r="D321" s="1"/>
  <c r="H353"/>
  <c r="E353" s="1"/>
  <c r="D353" s="1"/>
  <c r="H385"/>
  <c r="E385" s="1"/>
  <c r="D385" s="1"/>
  <c r="H417"/>
  <c r="E417" s="1"/>
  <c r="D417" s="1"/>
  <c r="H449"/>
  <c r="E449" s="1"/>
  <c r="D449" s="1"/>
  <c r="H481"/>
  <c r="E481" s="1"/>
  <c r="D481" s="1"/>
  <c r="H513"/>
  <c r="E513" s="1"/>
  <c r="D513" s="1"/>
  <c r="H50"/>
  <c r="E50" s="1"/>
  <c r="D50" s="1"/>
  <c r="H146"/>
  <c r="E146" s="1"/>
  <c r="D146" s="1"/>
  <c r="H242"/>
  <c r="E242" s="1"/>
  <c r="D242" s="1"/>
  <c r="H338"/>
  <c r="E338" s="1"/>
  <c r="D338" s="1"/>
  <c r="H434"/>
  <c r="E434" s="1"/>
  <c r="D434" s="1"/>
  <c r="H2"/>
  <c r="E2" s="1"/>
  <c r="D2" s="1"/>
  <c r="H17"/>
  <c r="E17" s="1"/>
  <c r="D17" s="1"/>
  <c r="H113"/>
  <c r="E113" s="1"/>
  <c r="D113" s="1"/>
  <c r="H209"/>
  <c r="E209" s="1"/>
  <c r="D209" s="1"/>
  <c r="H305"/>
  <c r="E305" s="1"/>
  <c r="D305" s="1"/>
  <c r="H401"/>
  <c r="E401" s="1"/>
  <c r="D401" s="1"/>
  <c r="H497"/>
  <c r="E497" s="1"/>
  <c r="D497" s="1"/>
  <c r="H26"/>
  <c r="E26" s="1"/>
  <c r="D26" s="1"/>
  <c r="H58"/>
  <c r="E58" s="1"/>
  <c r="D58" s="1"/>
  <c r="H90"/>
  <c r="E90" s="1"/>
  <c r="D90" s="1"/>
  <c r="H122"/>
  <c r="E122" s="1"/>
  <c r="D122" s="1"/>
  <c r="H154"/>
  <c r="E154" s="1"/>
  <c r="D154" s="1"/>
  <c r="H186"/>
  <c r="E186" s="1"/>
  <c r="D186" s="1"/>
  <c r="H218"/>
  <c r="E218" s="1"/>
  <c r="D218" s="1"/>
  <c r="H250"/>
  <c r="E250" s="1"/>
  <c r="D250" s="1"/>
  <c r="H282"/>
  <c r="E282" s="1"/>
  <c r="D282" s="1"/>
  <c r="H314"/>
  <c r="E314" s="1"/>
  <c r="D314" s="1"/>
  <c r="H346"/>
  <c r="E346" s="1"/>
  <c r="D346" s="1"/>
  <c r="H378"/>
  <c r="E378" s="1"/>
  <c r="D378" s="1"/>
  <c r="H410"/>
  <c r="E410" s="1"/>
  <c r="D410" s="1"/>
  <c r="H442"/>
  <c r="E442" s="1"/>
  <c r="D442" s="1"/>
  <c r="H474"/>
  <c r="E474" s="1"/>
  <c r="D474" s="1"/>
  <c r="H506"/>
  <c r="E506" s="1"/>
  <c r="D506" s="1"/>
  <c r="H18"/>
  <c r="E18" s="1"/>
  <c r="D18" s="1"/>
  <c r="H82"/>
  <c r="E82" s="1"/>
  <c r="D82" s="1"/>
  <c r="H178"/>
  <c r="E178" s="1"/>
  <c r="D178" s="1"/>
  <c r="H274"/>
  <c r="E274" s="1"/>
  <c r="D274" s="1"/>
  <c r="H370"/>
  <c r="E370" s="1"/>
  <c r="D370" s="1"/>
  <c r="H466"/>
  <c r="E466" s="1"/>
  <c r="D466" s="1"/>
  <c r="H81"/>
  <c r="E81" s="1"/>
  <c r="D81" s="1"/>
  <c r="H177"/>
  <c r="E177" s="1"/>
  <c r="D177" s="1"/>
  <c r="H273"/>
  <c r="E273" s="1"/>
  <c r="D273" s="1"/>
  <c r="H369"/>
  <c r="E369" s="1"/>
  <c r="D369" s="1"/>
  <c r="H465"/>
  <c r="E465" s="1"/>
  <c r="D465" s="1"/>
  <c r="H25"/>
  <c r="E25" s="1"/>
  <c r="D25" s="1"/>
  <c r="H57"/>
  <c r="E57" s="1"/>
  <c r="D57" s="1"/>
  <c r="H89"/>
  <c r="E89" s="1"/>
  <c r="D89" s="1"/>
  <c r="H121"/>
  <c r="E121" s="1"/>
  <c r="D121" s="1"/>
  <c r="H153"/>
  <c r="E153" s="1"/>
  <c r="D153" s="1"/>
  <c r="H185"/>
  <c r="E185" s="1"/>
  <c r="D185" s="1"/>
  <c r="H217"/>
  <c r="E217" s="1"/>
  <c r="D217" s="1"/>
  <c r="H249"/>
  <c r="E249" s="1"/>
  <c r="D249" s="1"/>
  <c r="H281"/>
  <c r="E281" s="1"/>
  <c r="D281" s="1"/>
  <c r="H313"/>
  <c r="E313" s="1"/>
  <c r="D313" s="1"/>
  <c r="H345"/>
  <c r="E345" s="1"/>
  <c r="D345" s="1"/>
  <c r="H377"/>
  <c r="E377" s="1"/>
  <c r="D377" s="1"/>
  <c r="H409"/>
  <c r="E409" s="1"/>
  <c r="D409" s="1"/>
  <c r="H441"/>
  <c r="E441" s="1"/>
  <c r="D441" s="1"/>
  <c r="H473"/>
  <c r="E473" s="1"/>
  <c r="D473" s="1"/>
  <c r="H505"/>
  <c r="E505" s="1"/>
  <c r="D505" s="1"/>
  <c r="H114"/>
  <c r="E114" s="1"/>
  <c r="D114" s="1"/>
  <c r="H210"/>
  <c r="E210" s="1"/>
  <c r="D210" s="1"/>
  <c r="H306"/>
  <c r="E306" s="1"/>
  <c r="D306" s="1"/>
  <c r="H402"/>
  <c r="E402" s="1"/>
  <c r="D402" s="1"/>
  <c r="H498"/>
  <c r="E498" s="1"/>
  <c r="D498" s="1"/>
  <c r="H49"/>
  <c r="E49" s="1"/>
  <c r="D49" s="1"/>
  <c r="H145"/>
  <c r="E145" s="1"/>
  <c r="D145" s="1"/>
  <c r="H241"/>
  <c r="E241" s="1"/>
  <c r="D241" s="1"/>
  <c r="H337"/>
  <c r="E337" s="1"/>
  <c r="D337" s="1"/>
  <c r="H433"/>
  <c r="E433" s="1"/>
  <c r="D433" s="1"/>
  <c r="H3"/>
  <c r="E3" s="1"/>
  <c r="D3" s="1"/>
  <c r="H10"/>
  <c r="E10" s="1"/>
  <c r="D10" s="1"/>
  <c r="H42"/>
  <c r="E42" s="1"/>
  <c r="D42" s="1"/>
  <c r="H74"/>
  <c r="E74" s="1"/>
  <c r="D74" s="1"/>
  <c r="H106"/>
  <c r="E106" s="1"/>
  <c r="D106" s="1"/>
  <c r="H138"/>
  <c r="E138" s="1"/>
  <c r="D138" s="1"/>
  <c r="H170"/>
  <c r="E170" s="1"/>
  <c r="D170" s="1"/>
  <c r="H202"/>
  <c r="E202" s="1"/>
  <c r="D202" s="1"/>
  <c r="H234"/>
  <c r="E234" s="1"/>
  <c r="D234" s="1"/>
  <c r="H266"/>
  <c r="E266" s="1"/>
  <c r="D266" s="1"/>
  <c r="H298"/>
  <c r="E298" s="1"/>
  <c r="D298" s="1"/>
  <c r="H330"/>
  <c r="E330" s="1"/>
  <c r="D330" s="1"/>
  <c r="H362"/>
  <c r="E362" s="1"/>
  <c r="D362" s="1"/>
  <c r="H394"/>
  <c r="E394" s="1"/>
  <c r="D394" s="1"/>
  <c r="H426"/>
  <c r="E426" s="1"/>
  <c r="D426" s="1"/>
  <c r="H458"/>
  <c r="E458" s="1"/>
  <c r="D458" s="1"/>
  <c r="H490"/>
  <c r="E490" s="1"/>
  <c r="D490" s="1"/>
  <c r="H522"/>
  <c r="E522" s="1"/>
  <c r="D522" s="1"/>
  <c r="H9"/>
  <c r="E9" s="1"/>
  <c r="D9" s="1"/>
  <c r="H41"/>
  <c r="E41" s="1"/>
  <c r="D41" s="1"/>
  <c r="H73"/>
  <c r="E73" s="1"/>
  <c r="D73" s="1"/>
  <c r="H105"/>
  <c r="E105" s="1"/>
  <c r="D105" s="1"/>
  <c r="H137"/>
  <c r="E137" s="1"/>
  <c r="D137" s="1"/>
  <c r="H169"/>
  <c r="E169" s="1"/>
  <c r="D169" s="1"/>
  <c r="H201"/>
  <c r="E201" s="1"/>
  <c r="D201" s="1"/>
  <c r="H233"/>
  <c r="E233" s="1"/>
  <c r="D233" s="1"/>
  <c r="H265"/>
  <c r="E265" s="1"/>
  <c r="D265" s="1"/>
  <c r="H297"/>
  <c r="E297" s="1"/>
  <c r="D297" s="1"/>
  <c r="H329"/>
  <c r="E329" s="1"/>
  <c r="D329" s="1"/>
  <c r="H361"/>
  <c r="E361" s="1"/>
  <c r="D361" s="1"/>
  <c r="H393"/>
  <c r="E393" s="1"/>
  <c r="D393" s="1"/>
  <c r="H425"/>
  <c r="E425" s="1"/>
  <c r="D425" s="1"/>
  <c r="H457"/>
  <c r="E457" s="1"/>
  <c r="D457" s="1"/>
  <c r="H489"/>
  <c r="E489" s="1"/>
  <c r="D489" s="1"/>
  <c r="H521"/>
  <c r="E521" s="1"/>
  <c r="D521" s="1"/>
  <c r="H34"/>
  <c r="E34" s="1"/>
  <c r="D34" s="1"/>
  <c r="H66"/>
  <c r="E66" s="1"/>
  <c r="D66" s="1"/>
  <c r="H98"/>
  <c r="E98" s="1"/>
  <c r="D98" s="1"/>
  <c r="H130"/>
  <c r="E130" s="1"/>
  <c r="D130" s="1"/>
  <c r="H162"/>
  <c r="E162" s="1"/>
  <c r="D162" s="1"/>
  <c r="H194"/>
  <c r="E194" s="1"/>
  <c r="D194" s="1"/>
  <c r="H226"/>
  <c r="E226" s="1"/>
  <c r="D226" s="1"/>
  <c r="H258"/>
  <c r="E258" s="1"/>
  <c r="D258" s="1"/>
  <c r="H290"/>
  <c r="E290" s="1"/>
  <c r="D290" s="1"/>
  <c r="H322"/>
  <c r="E322" s="1"/>
  <c r="D322" s="1"/>
  <c r="H354"/>
  <c r="E354" s="1"/>
  <c r="D354" s="1"/>
  <c r="H386"/>
  <c r="E386" s="1"/>
  <c r="D386" s="1"/>
  <c r="H418"/>
  <c r="E418" s="1"/>
  <c r="D418" s="1"/>
  <c r="H450"/>
  <c r="E450" s="1"/>
  <c r="D450" s="1"/>
  <c r="H482"/>
  <c r="E482" s="1"/>
  <c r="D482" s="1"/>
  <c r="H514"/>
  <c r="E514" s="1"/>
  <c r="D514" s="1"/>
  <c r="AJ11" i="9"/>
  <c r="AQ10"/>
  <c r="AT10"/>
  <c r="AP10"/>
  <c r="AO10"/>
  <c r="AN10"/>
  <c r="AK10"/>
  <c r="AR10"/>
  <c r="AM10"/>
  <c r="AU10"/>
  <c r="AL10"/>
  <c r="AS10"/>
  <c r="AG145" i="16" l="1"/>
  <c r="AW145" s="1"/>
  <c r="AY145" s="1"/>
  <c r="AF152"/>
  <c r="AG151"/>
  <c r="AG144"/>
  <c r="AW144" s="1"/>
  <c r="AY144" s="1"/>
  <c r="AG143"/>
  <c r="AF142"/>
  <c r="AG150"/>
  <c r="AW148"/>
  <c r="AY148" s="1"/>
  <c r="AF90"/>
  <c r="AG89"/>
  <c r="AF24"/>
  <c r="AG25"/>
  <c r="AW88"/>
  <c r="AY88" s="1"/>
  <c r="AV88"/>
  <c r="AX88" s="1"/>
  <c r="AW86"/>
  <c r="AY86" s="1"/>
  <c r="AV86"/>
  <c r="AX86" s="1"/>
  <c r="AG29"/>
  <c r="AF30"/>
  <c r="AV26"/>
  <c r="AX26" s="1"/>
  <c r="AW26"/>
  <c r="AY26" s="1"/>
  <c r="AG85"/>
  <c r="AF84"/>
  <c r="AF25" i="9"/>
  <c r="AG26"/>
  <c r="AG30"/>
  <c r="AF31"/>
  <c r="AV28" i="16"/>
  <c r="AX28" s="1"/>
  <c r="AW28"/>
  <c r="AY28" s="1"/>
  <c r="AJ12" i="9"/>
  <c r="AK11"/>
  <c r="AN11"/>
  <c r="AP11"/>
  <c r="AL11"/>
  <c r="AU11"/>
  <c r="AS11"/>
  <c r="AT11"/>
  <c r="AR11"/>
  <c r="AQ11"/>
  <c r="AO11"/>
  <c r="AM11"/>
  <c r="AV144" i="16" l="1"/>
  <c r="AX144" s="1"/>
  <c r="AG152"/>
  <c r="AF153"/>
  <c r="AW151"/>
  <c r="AY151" s="1"/>
  <c r="AV151"/>
  <c r="AX151" s="1"/>
  <c r="AV145"/>
  <c r="AX145" s="1"/>
  <c r="AW143"/>
  <c r="AV143"/>
  <c r="AW150"/>
  <c r="AY150" s="1"/>
  <c r="AV150"/>
  <c r="AX150" s="1"/>
  <c r="AG142"/>
  <c r="AF141"/>
  <c r="AW29"/>
  <c r="AY29" s="1"/>
  <c r="AV29"/>
  <c r="AX29" s="1"/>
  <c r="AG90"/>
  <c r="AF91"/>
  <c r="AF32" i="9"/>
  <c r="AG31"/>
  <c r="AG30" i="16"/>
  <c r="AF31"/>
  <c r="AW89"/>
  <c r="AY89" s="1"/>
  <c r="AV89"/>
  <c r="AX89" s="1"/>
  <c r="AV85"/>
  <c r="AX85" s="1"/>
  <c r="AW85"/>
  <c r="AY85" s="1"/>
  <c r="AF83"/>
  <c r="AG84"/>
  <c r="AG24"/>
  <c r="AF23"/>
  <c r="AG25" i="9"/>
  <c r="AF24"/>
  <c r="AW25" i="16"/>
  <c r="AY25" s="1"/>
  <c r="AV25"/>
  <c r="AX25" s="1"/>
  <c r="AJ13" i="9"/>
  <c r="AU12"/>
  <c r="AQ12"/>
  <c r="AN12"/>
  <c r="AT12"/>
  <c r="AP12"/>
  <c r="AM12"/>
  <c r="AS12"/>
  <c r="AL12"/>
  <c r="AO12"/>
  <c r="AK12"/>
  <c r="AR12"/>
  <c r="AG141" i="16" l="1"/>
  <c r="AF140"/>
  <c r="AV142"/>
  <c r="AX143"/>
  <c r="AW152"/>
  <c r="AY152" s="1"/>
  <c r="AV152"/>
  <c r="AX152" s="1"/>
  <c r="AF154"/>
  <c r="AG153"/>
  <c r="AW142"/>
  <c r="AY143"/>
  <c r="AV90"/>
  <c r="AX90" s="1"/>
  <c r="AW90"/>
  <c r="AY90" s="1"/>
  <c r="AG91"/>
  <c r="AF92"/>
  <c r="AG83"/>
  <c r="AF82"/>
  <c r="AF33" i="9"/>
  <c r="AG32"/>
  <c r="AV84" i="16"/>
  <c r="AX84" s="1"/>
  <c r="AW84"/>
  <c r="AY84" s="1"/>
  <c r="AV24"/>
  <c r="AX24" s="1"/>
  <c r="AW24"/>
  <c r="AY24" s="1"/>
  <c r="AW30"/>
  <c r="AY30" s="1"/>
  <c r="AV30"/>
  <c r="AX30" s="1"/>
  <c r="AG23"/>
  <c r="AF22"/>
  <c r="AF32"/>
  <c r="AG31"/>
  <c r="AF23" i="9"/>
  <c r="AG24"/>
  <c r="AJ14"/>
  <c r="AS13"/>
  <c r="AO13"/>
  <c r="AK13"/>
  <c r="AT13"/>
  <c r="AR13"/>
  <c r="AN13"/>
  <c r="AQ13"/>
  <c r="AM13"/>
  <c r="AP13"/>
  <c r="AL13"/>
  <c r="AU13"/>
  <c r="AG154" i="16" l="1"/>
  <c r="AF155"/>
  <c r="AW141"/>
  <c r="AY141" s="1"/>
  <c r="AV141"/>
  <c r="AX141" s="1"/>
  <c r="AW153"/>
  <c r="AY153" s="1"/>
  <c r="AV153"/>
  <c r="AX153" s="1"/>
  <c r="AG140"/>
  <c r="AF139"/>
  <c r="AV91"/>
  <c r="AX91" s="1"/>
  <c r="AW91"/>
  <c r="AY91" s="1"/>
  <c r="AG92"/>
  <c r="AF93"/>
  <c r="AW23"/>
  <c r="AV23"/>
  <c r="AF33"/>
  <c r="AG32"/>
  <c r="AV31"/>
  <c r="AX31" s="1"/>
  <c r="AW31"/>
  <c r="AY31" s="1"/>
  <c r="AF81"/>
  <c r="AG82"/>
  <c r="AW83"/>
  <c r="AV83"/>
  <c r="AF34" i="9"/>
  <c r="AG33"/>
  <c r="AF22"/>
  <c r="AG23"/>
  <c r="AF21" i="16"/>
  <c r="AG22"/>
  <c r="AJ15" i="9"/>
  <c r="AQ14"/>
  <c r="AL14"/>
  <c r="AS14"/>
  <c r="AN14"/>
  <c r="AR14"/>
  <c r="AP14"/>
  <c r="AK14"/>
  <c r="AT14"/>
  <c r="AO14"/>
  <c r="AU14"/>
  <c r="AM14"/>
  <c r="AW154" i="16" l="1"/>
  <c r="AY154" s="1"/>
  <c r="AV154"/>
  <c r="AX154" s="1"/>
  <c r="AF156"/>
  <c r="AG155"/>
  <c r="AV140"/>
  <c r="AX140" s="1"/>
  <c r="AW140"/>
  <c r="AY140" s="1"/>
  <c r="AF138"/>
  <c r="AG139"/>
  <c r="AG21"/>
  <c r="AF20"/>
  <c r="AF80"/>
  <c r="AG81"/>
  <c r="AW92"/>
  <c r="AY92" s="1"/>
  <c r="AV92"/>
  <c r="AX92" s="1"/>
  <c r="AY23"/>
  <c r="AW22"/>
  <c r="AV82"/>
  <c r="AX83"/>
  <c r="AG34" i="9"/>
  <c r="AF35"/>
  <c r="AG33" i="16"/>
  <c r="AF34"/>
  <c r="AW32"/>
  <c r="AY32" s="1"/>
  <c r="AV32"/>
  <c r="AX32" s="1"/>
  <c r="AF21" i="9"/>
  <c r="AG22"/>
  <c r="AF94" i="16"/>
  <c r="AG93"/>
  <c r="AX23"/>
  <c r="AV22"/>
  <c r="AY83"/>
  <c r="AW82"/>
  <c r="AJ16" i="9"/>
  <c r="AO15"/>
  <c r="AN15"/>
  <c r="AU15"/>
  <c r="AS15"/>
  <c r="AM15"/>
  <c r="AK15"/>
  <c r="AP15"/>
  <c r="AT15"/>
  <c r="AR15"/>
  <c r="AL15"/>
  <c r="AQ15"/>
  <c r="AG156" i="16" l="1"/>
  <c r="AF157"/>
  <c r="AV155"/>
  <c r="AX155" s="1"/>
  <c r="AW155"/>
  <c r="AY155" s="1"/>
  <c r="AF137"/>
  <c r="AG138"/>
  <c r="AW139"/>
  <c r="AV139"/>
  <c r="AF19"/>
  <c r="AG20"/>
  <c r="AG80"/>
  <c r="AF79"/>
  <c r="AF36" i="9"/>
  <c r="AG35"/>
  <c r="AW33" i="16"/>
  <c r="AY33" s="1"/>
  <c r="AV33"/>
  <c r="AX33" s="1"/>
  <c r="AF20" i="9"/>
  <c r="AG21"/>
  <c r="AW21" i="16"/>
  <c r="AY21" s="1"/>
  <c r="AV21"/>
  <c r="AX21" s="1"/>
  <c r="AV93"/>
  <c r="AX93" s="1"/>
  <c r="AW93"/>
  <c r="AY93" s="1"/>
  <c r="AG34"/>
  <c r="AF35"/>
  <c r="AG94"/>
  <c r="AF95"/>
  <c r="AW81"/>
  <c r="AY81" s="1"/>
  <c r="AV81"/>
  <c r="AX81" s="1"/>
  <c r="AJ17" i="9"/>
  <c r="AU16"/>
  <c r="AQ16"/>
  <c r="AK16"/>
  <c r="AT16"/>
  <c r="AP16"/>
  <c r="AR16"/>
  <c r="AM16"/>
  <c r="AS16"/>
  <c r="AO16"/>
  <c r="AN16"/>
  <c r="AL16"/>
  <c r="AW156" i="16" l="1"/>
  <c r="AY156" s="1"/>
  <c r="AV156"/>
  <c r="AX156" s="1"/>
  <c r="AF136"/>
  <c r="AG137"/>
  <c r="AF158"/>
  <c r="AG157"/>
  <c r="AW138"/>
  <c r="AY139"/>
  <c r="AX139"/>
  <c r="AV138"/>
  <c r="AG35"/>
  <c r="AF36"/>
  <c r="AV94"/>
  <c r="AX94" s="1"/>
  <c r="AW94"/>
  <c r="AY94" s="1"/>
  <c r="AG20" i="9"/>
  <c r="AF19"/>
  <c r="AG19" i="16"/>
  <c r="AF18"/>
  <c r="AG95"/>
  <c r="AF96"/>
  <c r="AV20"/>
  <c r="AX20" s="1"/>
  <c r="AW20"/>
  <c r="AY20" s="1"/>
  <c r="AW80"/>
  <c r="AY80" s="1"/>
  <c r="AV80"/>
  <c r="AX80" s="1"/>
  <c r="AG79"/>
  <c r="AF78"/>
  <c r="AG36" i="9"/>
  <c r="AF37"/>
  <c r="AW34" i="16"/>
  <c r="AY34" s="1"/>
  <c r="AV34"/>
  <c r="AX34" s="1"/>
  <c r="AJ19" i="9"/>
  <c r="AM17"/>
  <c r="AP17"/>
  <c r="AT17"/>
  <c r="AL17"/>
  <c r="AU17"/>
  <c r="AO17"/>
  <c r="AN17"/>
  <c r="AS17"/>
  <c r="AK17"/>
  <c r="AR17"/>
  <c r="AQ17"/>
  <c r="AG136" i="16" l="1"/>
  <c r="AF135"/>
  <c r="AG158"/>
  <c r="AF159"/>
  <c r="AV157"/>
  <c r="AX157" s="1"/>
  <c r="AW157"/>
  <c r="AY157" s="1"/>
  <c r="AW137"/>
  <c r="AY137" s="1"/>
  <c r="AV137"/>
  <c r="AX137" s="1"/>
  <c r="AG78"/>
  <c r="AF77"/>
  <c r="AF17"/>
  <c r="AG18"/>
  <c r="AW95"/>
  <c r="AY95" s="1"/>
  <c r="AV95"/>
  <c r="AX95" s="1"/>
  <c r="AV35"/>
  <c r="AX35" s="1"/>
  <c r="AW35"/>
  <c r="AY35" s="1"/>
  <c r="AF38" i="9"/>
  <c r="AG37"/>
  <c r="AG96" i="16"/>
  <c r="AF97"/>
  <c r="AG36"/>
  <c r="AF37"/>
  <c r="AG19" i="9"/>
  <c r="AF18"/>
  <c r="AW79" i="16"/>
  <c r="AV79"/>
  <c r="AV19"/>
  <c r="AW19"/>
  <c r="AJ20" i="9"/>
  <c r="AS19"/>
  <c r="AK19"/>
  <c r="AT19"/>
  <c r="AL19"/>
  <c r="AQ19"/>
  <c r="AU19"/>
  <c r="AM19"/>
  <c r="AP19"/>
  <c r="AR19"/>
  <c r="AN19"/>
  <c r="AO19"/>
  <c r="AW158" i="16" l="1"/>
  <c r="AY158" s="1"/>
  <c r="AV158"/>
  <c r="AX158" s="1"/>
  <c r="AV136"/>
  <c r="AX136" s="1"/>
  <c r="AW136"/>
  <c r="AY136" s="1"/>
  <c r="AG135"/>
  <c r="AF134"/>
  <c r="AF160"/>
  <c r="AG159"/>
  <c r="AW18"/>
  <c r="AY19"/>
  <c r="AW78"/>
  <c r="AY79"/>
  <c r="AF39" i="9"/>
  <c r="AG38"/>
  <c r="AV78" i="16"/>
  <c r="AX79"/>
  <c r="AF76"/>
  <c r="AG77"/>
  <c r="AG17"/>
  <c r="AF16"/>
  <c r="AF98"/>
  <c r="AG97"/>
  <c r="AF38"/>
  <c r="AG37"/>
  <c r="AW96"/>
  <c r="AY96" s="1"/>
  <c r="AV96"/>
  <c r="AX96" s="1"/>
  <c r="AW36"/>
  <c r="AY36" s="1"/>
  <c r="AV36"/>
  <c r="AX36" s="1"/>
  <c r="AV18"/>
  <c r="AX19"/>
  <c r="AF17" i="9"/>
  <c r="AG18"/>
  <c r="AW19"/>
  <c r="AV19"/>
  <c r="AJ21"/>
  <c r="AK20"/>
  <c r="AS20"/>
  <c r="AM20"/>
  <c r="AR20"/>
  <c r="AN20"/>
  <c r="AQ20"/>
  <c r="AU20"/>
  <c r="AL20"/>
  <c r="AP20"/>
  <c r="AO20"/>
  <c r="AT20"/>
  <c r="AW135" i="16" l="1"/>
  <c r="AY135" s="1"/>
  <c r="AV135"/>
  <c r="AX135" s="1"/>
  <c r="AF133"/>
  <c r="AG134"/>
  <c r="AF161"/>
  <c r="AG160"/>
  <c r="AW159"/>
  <c r="AY159" s="1"/>
  <c r="AV159"/>
  <c r="AX159" s="1"/>
  <c r="AW17"/>
  <c r="AY17" s="1"/>
  <c r="AV17"/>
  <c r="AX17" s="1"/>
  <c r="AG76"/>
  <c r="AF75"/>
  <c r="AV77"/>
  <c r="AX77" s="1"/>
  <c r="AW77"/>
  <c r="AY77" s="1"/>
  <c r="AF99"/>
  <c r="AG98"/>
  <c r="AV97"/>
  <c r="AX97" s="1"/>
  <c r="AW97"/>
  <c r="AY97" s="1"/>
  <c r="AF15"/>
  <c r="AG16"/>
  <c r="AG17" i="9"/>
  <c r="AF16"/>
  <c r="AG38" i="16"/>
  <c r="AF39"/>
  <c r="AF40" i="9"/>
  <c r="AG39"/>
  <c r="AW37" i="16"/>
  <c r="AY37" s="1"/>
  <c r="AV37"/>
  <c r="AX37" s="1"/>
  <c r="AY19" i="9"/>
  <c r="AX19"/>
  <c r="AJ23"/>
  <c r="AP21"/>
  <c r="AK21"/>
  <c r="AQ21"/>
  <c r="AO21"/>
  <c r="AN21"/>
  <c r="AM21"/>
  <c r="AU21"/>
  <c r="AL21"/>
  <c r="AT21"/>
  <c r="AS21"/>
  <c r="AR21"/>
  <c r="AV20"/>
  <c r="AX20" s="1"/>
  <c r="AW20"/>
  <c r="AY20" s="1"/>
  <c r="AG133" i="16" l="1"/>
  <c r="AF132"/>
  <c r="AF162"/>
  <c r="AG161"/>
  <c r="AW134"/>
  <c r="AY134" s="1"/>
  <c r="AV134"/>
  <c r="AX134" s="1"/>
  <c r="AW160"/>
  <c r="AY160" s="1"/>
  <c r="AV160"/>
  <c r="AX160" s="1"/>
  <c r="AG39"/>
  <c r="AF40"/>
  <c r="AW98"/>
  <c r="AY98" s="1"/>
  <c r="AV98"/>
  <c r="AX98" s="1"/>
  <c r="AF41" i="9"/>
  <c r="AG40"/>
  <c r="AG15" i="16"/>
  <c r="AF14"/>
  <c r="AV16"/>
  <c r="AX16" s="1"/>
  <c r="AW16"/>
  <c r="AY16" s="1"/>
  <c r="AW17" i="9"/>
  <c r="AY17" s="1"/>
  <c r="AV17"/>
  <c r="AX17" s="1"/>
  <c r="AG16"/>
  <c r="AF15"/>
  <c r="AV76" i="16"/>
  <c r="AX76" s="1"/>
  <c r="AW76"/>
  <c r="AY76" s="1"/>
  <c r="AG75"/>
  <c r="AF74"/>
  <c r="AV38"/>
  <c r="AX38" s="1"/>
  <c r="AW38"/>
  <c r="AY38" s="1"/>
  <c r="AG99"/>
  <c r="AF100"/>
  <c r="AJ24" i="9"/>
  <c r="AR23"/>
  <c r="AS23"/>
  <c r="AK23"/>
  <c r="AP23"/>
  <c r="AQ23"/>
  <c r="AT23"/>
  <c r="AL23"/>
  <c r="AU23"/>
  <c r="AM23"/>
  <c r="AN23"/>
  <c r="AO23"/>
  <c r="X18"/>
  <c r="AF158" i="19" s="1"/>
  <c r="X166" s="1"/>
  <c r="W18" i="9"/>
  <c r="AE158" i="19" s="1"/>
  <c r="X165" s="1"/>
  <c r="V18" i="9"/>
  <c r="AD158" i="19" s="1"/>
  <c r="X164" s="1"/>
  <c r="Y18" i="9"/>
  <c r="AG158" i="19" s="1"/>
  <c r="X167" s="1"/>
  <c r="AA18" i="9"/>
  <c r="AI158" i="19" s="1"/>
  <c r="X169" s="1"/>
  <c r="Z18" i="9"/>
  <c r="AH158" i="19" s="1"/>
  <c r="X168" s="1"/>
  <c r="T18" i="9"/>
  <c r="AB158" i="19" s="1"/>
  <c r="X162" s="1"/>
  <c r="Q18" i="9"/>
  <c r="Y158" i="19" s="1"/>
  <c r="X159" s="1"/>
  <c r="P18" i="9"/>
  <c r="X158" i="19" s="1"/>
  <c r="R18" i="9"/>
  <c r="Z158" i="19" s="1"/>
  <c r="X160" s="1"/>
  <c r="U18" i="9"/>
  <c r="AC158" i="19" s="1"/>
  <c r="X163" s="1"/>
  <c r="S18" i="9"/>
  <c r="AA158" i="19" s="1"/>
  <c r="X161" s="1"/>
  <c r="AW18" i="9"/>
  <c r="AV18"/>
  <c r="AV21"/>
  <c r="AX21" s="1"/>
  <c r="AW21"/>
  <c r="AY21" s="1"/>
  <c r="AF131" i="16" l="1"/>
  <c r="AG132"/>
  <c r="AF163"/>
  <c r="AG162"/>
  <c r="AW161"/>
  <c r="AY161" s="1"/>
  <c r="AV161"/>
  <c r="AX161" s="1"/>
  <c r="AV133"/>
  <c r="AX133" s="1"/>
  <c r="AW133"/>
  <c r="AY133" s="1"/>
  <c r="AW75"/>
  <c r="AY75" s="1"/>
  <c r="AV75"/>
  <c r="AX75" s="1"/>
  <c r="AV39"/>
  <c r="AX39" s="1"/>
  <c r="AW39"/>
  <c r="AY39" s="1"/>
  <c r="V17" i="9"/>
  <c r="AD146" i="19" s="1"/>
  <c r="X152" s="1"/>
  <c r="X17" i="9"/>
  <c r="AF146" i="19" s="1"/>
  <c r="X154" s="1"/>
  <c r="P17" i="9"/>
  <c r="X146" i="19" s="1"/>
  <c r="Z17" i="9"/>
  <c r="AH146" i="19" s="1"/>
  <c r="X156" s="1"/>
  <c r="W17" i="9"/>
  <c r="AE146" i="19" s="1"/>
  <c r="X153" s="1"/>
  <c r="S17" i="9"/>
  <c r="AA146" i="19" s="1"/>
  <c r="X149" s="1"/>
  <c r="T17" i="9"/>
  <c r="AB146" i="19" s="1"/>
  <c r="X150" s="1"/>
  <c r="AA17" i="9"/>
  <c r="AI146" i="19" s="1"/>
  <c r="X157" s="1"/>
  <c r="Y17" i="9"/>
  <c r="AG146" i="19" s="1"/>
  <c r="X155" s="1"/>
  <c r="R17" i="9"/>
  <c r="Z146" i="19" s="1"/>
  <c r="X148" s="1"/>
  <c r="Q17" i="9"/>
  <c r="Y146" i="19" s="1"/>
  <c r="X147" s="1"/>
  <c r="U17" i="9"/>
  <c r="AC146" i="19" s="1"/>
  <c r="X151" s="1"/>
  <c r="AW16" i="9"/>
  <c r="AY16" s="1"/>
  <c r="AV16"/>
  <c r="AX16" s="1"/>
  <c r="AF101" i="16"/>
  <c r="AG100"/>
  <c r="AF14" i="9"/>
  <c r="AG15"/>
  <c r="AF41" i="16"/>
  <c r="AG40"/>
  <c r="AW99"/>
  <c r="AY99" s="1"/>
  <c r="AV99"/>
  <c r="AX99" s="1"/>
  <c r="AF42" i="9"/>
  <c r="AG41"/>
  <c r="AW15" i="16"/>
  <c r="AY15" s="1"/>
  <c r="AV15"/>
  <c r="AX15" s="1"/>
  <c r="AF73"/>
  <c r="AG74"/>
  <c r="AF13"/>
  <c r="AG14"/>
  <c r="AJ25" i="9"/>
  <c r="AO24"/>
  <c r="AT24"/>
  <c r="AN24"/>
  <c r="AP24"/>
  <c r="AQ24"/>
  <c r="AL24"/>
  <c r="AU24"/>
  <c r="AR24"/>
  <c r="AS24"/>
  <c r="AK24"/>
  <c r="AM24"/>
  <c r="Y21"/>
  <c r="AG170" i="19" s="1"/>
  <c r="X179" s="1"/>
  <c r="S21" i="9"/>
  <c r="AA170" i="19" s="1"/>
  <c r="X173" s="1"/>
  <c r="P21" i="9"/>
  <c r="X170" i="19" s="1"/>
  <c r="W21" i="9"/>
  <c r="AE170" i="19" s="1"/>
  <c r="X177" s="1"/>
  <c r="Z21" i="9"/>
  <c r="AH170" i="19" s="1"/>
  <c r="X180" s="1"/>
  <c r="U21" i="9"/>
  <c r="AC170" i="19" s="1"/>
  <c r="X175" s="1"/>
  <c r="X21" i="9"/>
  <c r="AF170" i="19" s="1"/>
  <c r="X178" s="1"/>
  <c r="V21" i="9"/>
  <c r="AD170" i="19" s="1"/>
  <c r="X176" s="1"/>
  <c r="AA21" i="9"/>
  <c r="AI170" i="19" s="1"/>
  <c r="X181" s="1"/>
  <c r="Q21" i="9"/>
  <c r="Y170" i="19" s="1"/>
  <c r="X171" s="1"/>
  <c r="T21" i="9"/>
  <c r="AB170" i="19" s="1"/>
  <c r="X174" s="1"/>
  <c r="R21" i="9"/>
  <c r="Z170" i="19" s="1"/>
  <c r="X172" s="1"/>
  <c r="AV23" i="9"/>
  <c r="AW23"/>
  <c r="AV132" i="16" l="1"/>
  <c r="AX132" s="1"/>
  <c r="AW132"/>
  <c r="AY132" s="1"/>
  <c r="AF164"/>
  <c r="AG163"/>
  <c r="AW162"/>
  <c r="AY162" s="1"/>
  <c r="AV162"/>
  <c r="AX162" s="1"/>
  <c r="AF130"/>
  <c r="AG131"/>
  <c r="AF12"/>
  <c r="AG13"/>
  <c r="AV14"/>
  <c r="AX14" s="1"/>
  <c r="AW14"/>
  <c r="AY14" s="1"/>
  <c r="Y16" i="9"/>
  <c r="AG134" i="19" s="1"/>
  <c r="X143" s="1"/>
  <c r="Q16" i="9"/>
  <c r="Y134" i="19" s="1"/>
  <c r="X135" s="1"/>
  <c r="X16" i="9"/>
  <c r="AF134" i="19" s="1"/>
  <c r="X142" s="1"/>
  <c r="Z16" i="9"/>
  <c r="AH134" i="19" s="1"/>
  <c r="X144" s="1"/>
  <c r="T16" i="9"/>
  <c r="AB134" i="19" s="1"/>
  <c r="X138" s="1"/>
  <c r="V16" i="9"/>
  <c r="AD134" i="19" s="1"/>
  <c r="X140" s="1"/>
  <c r="P16" i="9"/>
  <c r="X134" i="19" s="1"/>
  <c r="W16" i="9"/>
  <c r="AE134" i="19" s="1"/>
  <c r="X141" s="1"/>
  <c r="AA16" i="9"/>
  <c r="AI134" i="19" s="1"/>
  <c r="X145" s="1"/>
  <c r="R16" i="9"/>
  <c r="Z134" i="19" s="1"/>
  <c r="X136" s="1"/>
  <c r="U16" i="9"/>
  <c r="AC134" i="19" s="1"/>
  <c r="X139" s="1"/>
  <c r="S16" i="9"/>
  <c r="AA134" i="19" s="1"/>
  <c r="X137" s="1"/>
  <c r="AF43" i="9"/>
  <c r="AG42"/>
  <c r="AF102" i="16"/>
  <c r="AG101"/>
  <c r="AV100"/>
  <c r="AX100" s="1"/>
  <c r="AW100"/>
  <c r="AY100" s="1"/>
  <c r="AF13" i="9"/>
  <c r="AG14"/>
  <c r="AW15"/>
  <c r="AY15" s="1"/>
  <c r="AV15"/>
  <c r="AX15" s="1"/>
  <c r="AG73" i="16"/>
  <c r="AF72"/>
  <c r="AF42"/>
  <c r="AG41"/>
  <c r="AW74"/>
  <c r="AY74" s="1"/>
  <c r="AV74"/>
  <c r="AX74" s="1"/>
  <c r="AV40"/>
  <c r="AX40" s="1"/>
  <c r="AW40"/>
  <c r="AY40" s="1"/>
  <c r="AW24" i="9"/>
  <c r="AY24" s="1"/>
  <c r="AV24"/>
  <c r="AX24" s="1"/>
  <c r="AX23"/>
  <c r="AJ26"/>
  <c r="AT25"/>
  <c r="AL25"/>
  <c r="AR25"/>
  <c r="AU25"/>
  <c r="AM25"/>
  <c r="AQ25"/>
  <c r="AN25"/>
  <c r="AS25"/>
  <c r="AO25"/>
  <c r="AP25"/>
  <c r="AK25"/>
  <c r="AY23"/>
  <c r="AG164" i="16" l="1"/>
  <c r="AF165"/>
  <c r="AW163"/>
  <c r="AY163" s="1"/>
  <c r="AV163"/>
  <c r="AX163" s="1"/>
  <c r="AF129"/>
  <c r="AG130"/>
  <c r="AW131"/>
  <c r="AY131" s="1"/>
  <c r="AV131"/>
  <c r="AX131" s="1"/>
  <c r="R15" i="9"/>
  <c r="Z122" i="19" s="1"/>
  <c r="X124" s="1"/>
  <c r="X15" i="9"/>
  <c r="AF122" i="19" s="1"/>
  <c r="X130" s="1"/>
  <c r="Y15" i="9"/>
  <c r="AG122" i="19" s="1"/>
  <c r="X131" s="1"/>
  <c r="Q15" i="9"/>
  <c r="Y122" i="19" s="1"/>
  <c r="X123" s="1"/>
  <c r="S15" i="9"/>
  <c r="AA122" i="19" s="1"/>
  <c r="X125" s="1"/>
  <c r="P15" i="9"/>
  <c r="X122" i="19" s="1"/>
  <c r="V15" i="9"/>
  <c r="AD122" i="19" s="1"/>
  <c r="X128" s="1"/>
  <c r="U15" i="9"/>
  <c r="AC122" i="19" s="1"/>
  <c r="X127" s="1"/>
  <c r="AA15" i="9"/>
  <c r="AI122" i="19" s="1"/>
  <c r="X133" s="1"/>
  <c r="T15" i="9"/>
  <c r="AB122" i="19" s="1"/>
  <c r="X126" s="1"/>
  <c r="Z15" i="9"/>
  <c r="AH122" i="19" s="1"/>
  <c r="X132" s="1"/>
  <c r="W15" i="9"/>
  <c r="AE122" i="19" s="1"/>
  <c r="X129" s="1"/>
  <c r="AW13" i="16"/>
  <c r="AY13" s="1"/>
  <c r="AV13"/>
  <c r="AX13" s="1"/>
  <c r="AV101"/>
  <c r="AX101" s="1"/>
  <c r="AW101"/>
  <c r="AY101" s="1"/>
  <c r="AG42"/>
  <c r="AF43"/>
  <c r="AW14" i="9"/>
  <c r="AY14" s="1"/>
  <c r="AV14"/>
  <c r="AX14" s="1"/>
  <c r="AF44"/>
  <c r="AG43"/>
  <c r="AG12" i="16"/>
  <c r="AF11"/>
  <c r="AG72"/>
  <c r="AF71"/>
  <c r="AW41"/>
  <c r="AY41" s="1"/>
  <c r="AV41"/>
  <c r="AX41" s="1"/>
  <c r="AF12" i="9"/>
  <c r="AG13"/>
  <c r="AW73" i="16"/>
  <c r="AY73" s="1"/>
  <c r="AV73"/>
  <c r="AX73" s="1"/>
  <c r="AG102"/>
  <c r="AF103"/>
  <c r="V22" i="9"/>
  <c r="AD182" i="19" s="1"/>
  <c r="X188" s="1"/>
  <c r="Z22" i="9"/>
  <c r="AH182" i="19" s="1"/>
  <c r="X192" s="1"/>
  <c r="W22" i="9"/>
  <c r="AE182" i="19" s="1"/>
  <c r="X189" s="1"/>
  <c r="Y22" i="9"/>
  <c r="AG182" i="19" s="1"/>
  <c r="X191" s="1"/>
  <c r="X22" i="9"/>
  <c r="AF182" i="19" s="1"/>
  <c r="X190" s="1"/>
  <c r="AA22" i="9"/>
  <c r="AI182" i="19" s="1"/>
  <c r="X193" s="1"/>
  <c r="S22" i="9"/>
  <c r="AA182" i="19" s="1"/>
  <c r="X185" s="1"/>
  <c r="U22" i="9"/>
  <c r="AC182" i="19" s="1"/>
  <c r="X187" s="1"/>
  <c r="R22" i="9"/>
  <c r="Z182" i="19" s="1"/>
  <c r="X184" s="1"/>
  <c r="Q22" i="9"/>
  <c r="Y182" i="19" s="1"/>
  <c r="X183" s="1"/>
  <c r="T22" i="9"/>
  <c r="AB182" i="19" s="1"/>
  <c r="X186" s="1"/>
  <c r="P22" i="9"/>
  <c r="X182" i="19" s="1"/>
  <c r="AJ27" i="9"/>
  <c r="AR26"/>
  <c r="AU26"/>
  <c r="AS26"/>
  <c r="AQ26"/>
  <c r="AM26"/>
  <c r="AT26"/>
  <c r="AK26"/>
  <c r="AP26"/>
  <c r="AL26"/>
  <c r="AO26"/>
  <c r="AN26"/>
  <c r="AV22"/>
  <c r="AW25"/>
  <c r="AY25" s="1"/>
  <c r="AV25"/>
  <c r="AX25" s="1"/>
  <c r="AW22"/>
  <c r="AF166" i="16" l="1"/>
  <c r="AG165"/>
  <c r="AG129"/>
  <c r="AF128"/>
  <c r="AW164"/>
  <c r="AY164" s="1"/>
  <c r="AV164"/>
  <c r="AX164" s="1"/>
  <c r="AV130"/>
  <c r="AX130" s="1"/>
  <c r="AW130"/>
  <c r="AY130" s="1"/>
  <c r="AV102"/>
  <c r="AX102" s="1"/>
  <c r="AW102"/>
  <c r="AY102" s="1"/>
  <c r="AV72"/>
  <c r="AX72" s="1"/>
  <c r="AW72"/>
  <c r="AY72" s="1"/>
  <c r="AW42"/>
  <c r="AY42" s="1"/>
  <c r="AV42"/>
  <c r="AX42" s="1"/>
  <c r="AG103"/>
  <c r="AF104"/>
  <c r="AG71"/>
  <c r="AF70"/>
  <c r="AG43"/>
  <c r="AF44"/>
  <c r="W14" i="9"/>
  <c r="AE110" i="19" s="1"/>
  <c r="X117" s="1"/>
  <c r="R14" i="9"/>
  <c r="Z110" i="19" s="1"/>
  <c r="X112" s="1"/>
  <c r="T14" i="9"/>
  <c r="AB110" i="19" s="1"/>
  <c r="X114" s="1"/>
  <c r="U14" i="9"/>
  <c r="AC110" i="19" s="1"/>
  <c r="X115" s="1"/>
  <c r="P14" i="9"/>
  <c r="X110" i="19" s="1"/>
  <c r="S14" i="9"/>
  <c r="AA110" i="19" s="1"/>
  <c r="X113" s="1"/>
  <c r="V14" i="9"/>
  <c r="AD110" i="19" s="1"/>
  <c r="X116" s="1"/>
  <c r="Q14" i="9"/>
  <c r="Y110" i="19" s="1"/>
  <c r="X111" s="1"/>
  <c r="X14" i="9"/>
  <c r="AF110" i="19" s="1"/>
  <c r="X118" s="1"/>
  <c r="Z14" i="9"/>
  <c r="AH110" i="19" s="1"/>
  <c r="X120" s="1"/>
  <c r="AA14" i="9"/>
  <c r="AI110" i="19" s="1"/>
  <c r="X121" s="1"/>
  <c r="Y14" i="9"/>
  <c r="AG110" i="19" s="1"/>
  <c r="X119" s="1"/>
  <c r="AF11" i="9"/>
  <c r="AG12"/>
  <c r="AG44"/>
  <c r="AF45"/>
  <c r="AW13"/>
  <c r="AY13" s="1"/>
  <c r="AV13"/>
  <c r="AX13" s="1"/>
  <c r="AW12" i="16"/>
  <c r="AY12" s="1"/>
  <c r="AV12"/>
  <c r="AX12" s="1"/>
  <c r="AG11"/>
  <c r="AF10"/>
  <c r="Q25" i="9"/>
  <c r="Y194" i="19" s="1"/>
  <c r="X195" s="1"/>
  <c r="Y25" i="9"/>
  <c r="AG194" i="19" s="1"/>
  <c r="X203" s="1"/>
  <c r="V25" i="9"/>
  <c r="AD194" i="19" s="1"/>
  <c r="X200" s="1"/>
  <c r="T25" i="9"/>
  <c r="AB194" i="19" s="1"/>
  <c r="X198" s="1"/>
  <c r="P25" i="9"/>
  <c r="X194" i="19" s="1"/>
  <c r="U25" i="9"/>
  <c r="AC194" i="19" s="1"/>
  <c r="X199" s="1"/>
  <c r="X25" i="9"/>
  <c r="AF194" i="19" s="1"/>
  <c r="X202" s="1"/>
  <c r="S25" i="9"/>
  <c r="AA194" i="19" s="1"/>
  <c r="X197" s="1"/>
  <c r="R25" i="9"/>
  <c r="Z194" i="19" s="1"/>
  <c r="X196" s="1"/>
  <c r="Z25" i="9"/>
  <c r="AH194" i="19" s="1"/>
  <c r="X204" s="1"/>
  <c r="AA25" i="9"/>
  <c r="AI194" i="19" s="1"/>
  <c r="X205" s="1"/>
  <c r="W25" i="9"/>
  <c r="AE194" i="19" s="1"/>
  <c r="X201" s="1"/>
  <c r="AJ28" i="9"/>
  <c r="AO27"/>
  <c r="AN27"/>
  <c r="AM27"/>
  <c r="AU27"/>
  <c r="AR27"/>
  <c r="AL27"/>
  <c r="AT27"/>
  <c r="AK27"/>
  <c r="AS27"/>
  <c r="AQ27"/>
  <c r="AP27"/>
  <c r="AV26"/>
  <c r="AX26" s="1"/>
  <c r="AW26"/>
  <c r="AY26" s="1"/>
  <c r="AW165" i="16" l="1"/>
  <c r="AY165" s="1"/>
  <c r="AV165"/>
  <c r="AX165" s="1"/>
  <c r="AW129"/>
  <c r="AY129" s="1"/>
  <c r="AV129"/>
  <c r="AX129" s="1"/>
  <c r="AF167"/>
  <c r="AG166"/>
  <c r="AF127"/>
  <c r="AG128"/>
  <c r="AW11"/>
  <c r="AY11" s="1"/>
  <c r="AV11"/>
  <c r="AX11" s="1"/>
  <c r="AG11" i="9"/>
  <c r="AF10"/>
  <c r="AW71" i="16"/>
  <c r="AY71" s="1"/>
  <c r="AV71"/>
  <c r="AX71" s="1"/>
  <c r="AF9"/>
  <c r="AG10"/>
  <c r="AV12" i="9"/>
  <c r="AX12" s="1"/>
  <c r="AW12"/>
  <c r="AY12" s="1"/>
  <c r="AG70" i="16"/>
  <c r="AF69"/>
  <c r="AV43"/>
  <c r="AX43" s="1"/>
  <c r="AW43"/>
  <c r="AY43" s="1"/>
  <c r="R13" i="9"/>
  <c r="Z98" i="19" s="1"/>
  <c r="X100" s="1"/>
  <c r="T13" i="9"/>
  <c r="AB98" i="19" s="1"/>
  <c r="X102" s="1"/>
  <c r="X13" i="9"/>
  <c r="AF98" i="19" s="1"/>
  <c r="X106" s="1"/>
  <c r="U13" i="9"/>
  <c r="AC98" i="19" s="1"/>
  <c r="X103" s="1"/>
  <c r="V13" i="9"/>
  <c r="AD98" i="19" s="1"/>
  <c r="X104" s="1"/>
  <c r="Y13" i="9"/>
  <c r="AG98" i="19" s="1"/>
  <c r="X107" s="1"/>
  <c r="P13" i="9"/>
  <c r="X98" i="19" s="1"/>
  <c r="S13" i="9"/>
  <c r="AA98" i="19" s="1"/>
  <c r="X101" s="1"/>
  <c r="Q13" i="9"/>
  <c r="Y98" i="19" s="1"/>
  <c r="X99" s="1"/>
  <c r="Z13" i="9"/>
  <c r="AH98" i="19" s="1"/>
  <c r="X108" s="1"/>
  <c r="W13" i="9"/>
  <c r="AE98" i="19" s="1"/>
  <c r="X105" s="1"/>
  <c r="AA13" i="9"/>
  <c r="AI98" i="19" s="1"/>
  <c r="X109" s="1"/>
  <c r="AW103" i="16"/>
  <c r="AY103" s="1"/>
  <c r="AV103"/>
  <c r="AX103" s="1"/>
  <c r="AG45" i="9"/>
  <c r="AF46"/>
  <c r="AF45" i="16"/>
  <c r="AG44"/>
  <c r="AG104"/>
  <c r="AF105"/>
  <c r="AW27" i="9"/>
  <c r="AY27" s="1"/>
  <c r="AV27"/>
  <c r="AX27" s="1"/>
  <c r="AJ29"/>
  <c r="AL28"/>
  <c r="AT28"/>
  <c r="AN28"/>
  <c r="AK28"/>
  <c r="AS28"/>
  <c r="AR28"/>
  <c r="AM28"/>
  <c r="AQ28"/>
  <c r="AP28"/>
  <c r="AO28"/>
  <c r="AU28"/>
  <c r="Z26"/>
  <c r="AH206" i="19" s="1"/>
  <c r="X216" s="1"/>
  <c r="Q26" i="9"/>
  <c r="Y206" i="19" s="1"/>
  <c r="X207" s="1"/>
  <c r="U26" i="9"/>
  <c r="AC206" i="19" s="1"/>
  <c r="X211" s="1"/>
  <c r="V26" i="9"/>
  <c r="AD206" i="19" s="1"/>
  <c r="X212" s="1"/>
  <c r="R26" i="9"/>
  <c r="Z206" i="19" s="1"/>
  <c r="X208" s="1"/>
  <c r="T26" i="9"/>
  <c r="AB206" i="19" s="1"/>
  <c r="X210" s="1"/>
  <c r="W26" i="9"/>
  <c r="AE206" i="19" s="1"/>
  <c r="X213" s="1"/>
  <c r="X26" i="9"/>
  <c r="AF206" i="19" s="1"/>
  <c r="X214" s="1"/>
  <c r="P26" i="9"/>
  <c r="X206" i="19" s="1"/>
  <c r="S26" i="9"/>
  <c r="AA206" i="19" s="1"/>
  <c r="X209" s="1"/>
  <c r="AA26" i="9"/>
  <c r="AI206" i="19" s="1"/>
  <c r="X217" s="1"/>
  <c r="Y26" i="9"/>
  <c r="AG206" i="19" s="1"/>
  <c r="X215" s="1"/>
  <c r="AG167" i="16" l="1"/>
  <c r="AF168"/>
  <c r="AW166"/>
  <c r="AY166" s="1"/>
  <c r="AV166"/>
  <c r="AX166" s="1"/>
  <c r="AF126"/>
  <c r="AG127"/>
  <c r="AV128"/>
  <c r="AX128" s="1"/>
  <c r="AW128"/>
  <c r="AY128" s="1"/>
  <c r="AW104"/>
  <c r="AY104" s="1"/>
  <c r="AV104"/>
  <c r="AX104" s="1"/>
  <c r="Z12" i="9"/>
  <c r="AH86" i="19" s="1"/>
  <c r="X96" s="1"/>
  <c r="S12" i="9"/>
  <c r="AA86" i="19" s="1"/>
  <c r="X89" s="1"/>
  <c r="R12" i="9"/>
  <c r="Z86" i="19" s="1"/>
  <c r="X88" s="1"/>
  <c r="U12" i="9"/>
  <c r="AC86" i="19" s="1"/>
  <c r="X91" s="1"/>
  <c r="AA12" i="9"/>
  <c r="AI86" i="19" s="1"/>
  <c r="X97" s="1"/>
  <c r="V12" i="9"/>
  <c r="AD86" i="19" s="1"/>
  <c r="X92" s="1"/>
  <c r="W12" i="9"/>
  <c r="AE86" i="19" s="1"/>
  <c r="X93" s="1"/>
  <c r="Y12" i="9"/>
  <c r="AG86" i="19" s="1"/>
  <c r="X95" s="1"/>
  <c r="T12" i="9"/>
  <c r="AB86" i="19" s="1"/>
  <c r="X90" s="1"/>
  <c r="P12" i="9"/>
  <c r="X86" i="19" s="1"/>
  <c r="Q12" i="9"/>
  <c r="Y86" i="19" s="1"/>
  <c r="X87" s="1"/>
  <c r="X12" i="9"/>
  <c r="AF86" i="19" s="1"/>
  <c r="X94" s="1"/>
  <c r="AF106" i="16"/>
  <c r="AG105"/>
  <c r="AV70"/>
  <c r="AX70" s="1"/>
  <c r="AW70"/>
  <c r="AY70" s="1"/>
  <c r="AG10" i="9"/>
  <c r="AF9"/>
  <c r="AG46"/>
  <c r="AF47"/>
  <c r="AG45" i="16"/>
  <c r="AF46"/>
  <c r="AF8"/>
  <c r="AG9"/>
  <c r="AW11" i="9"/>
  <c r="AY11" s="1"/>
  <c r="AV11"/>
  <c r="AX11" s="1"/>
  <c r="AF68" i="16"/>
  <c r="AG69"/>
  <c r="AW44"/>
  <c r="AY44" s="1"/>
  <c r="AV44"/>
  <c r="AX44" s="1"/>
  <c r="AV10"/>
  <c r="AX10" s="1"/>
  <c r="AW10"/>
  <c r="AY10" s="1"/>
  <c r="X27" i="9"/>
  <c r="AF218" i="19" s="1"/>
  <c r="X226" s="1"/>
  <c r="R27" i="9"/>
  <c r="Z218" i="19" s="1"/>
  <c r="X220" s="1"/>
  <c r="Q27" i="9"/>
  <c r="Y218" i="19" s="1"/>
  <c r="X219" s="1"/>
  <c r="AA27" i="9"/>
  <c r="AI218" i="19" s="1"/>
  <c r="X229" s="1"/>
  <c r="T27" i="9"/>
  <c r="AB218" i="19" s="1"/>
  <c r="X222" s="1"/>
  <c r="Y27" i="9"/>
  <c r="AG218" i="19" s="1"/>
  <c r="X227" s="1"/>
  <c r="V27" i="9"/>
  <c r="AD218" i="19" s="1"/>
  <c r="X224" s="1"/>
  <c r="U27" i="9"/>
  <c r="AC218" i="19" s="1"/>
  <c r="X223" s="1"/>
  <c r="S27" i="9"/>
  <c r="AA218" i="19" s="1"/>
  <c r="X221" s="1"/>
  <c r="Z27" i="9"/>
  <c r="AH218" i="19" s="1"/>
  <c r="X228" s="1"/>
  <c r="W27" i="9"/>
  <c r="AE218" i="19" s="1"/>
  <c r="X225" s="1"/>
  <c r="P27" i="9"/>
  <c r="X218" i="19" s="1"/>
  <c r="AJ30" i="9"/>
  <c r="AQ29"/>
  <c r="AP29"/>
  <c r="AS29"/>
  <c r="AO29"/>
  <c r="AR29"/>
  <c r="AN29"/>
  <c r="AM29"/>
  <c r="AU29"/>
  <c r="AL29"/>
  <c r="AT29"/>
  <c r="AK29"/>
  <c r="AW28"/>
  <c r="AY28" s="1"/>
  <c r="AV28"/>
  <c r="AX28" s="1"/>
  <c r="AG126" i="16" l="1"/>
  <c r="AF125"/>
  <c r="AG125" s="1"/>
  <c r="AW167"/>
  <c r="AY167" s="1"/>
  <c r="AV167"/>
  <c r="AX167" s="1"/>
  <c r="AV127"/>
  <c r="AX127" s="1"/>
  <c r="AW127"/>
  <c r="AY127" s="1"/>
  <c r="AF169"/>
  <c r="AG168"/>
  <c r="AV10" i="9"/>
  <c r="AX10" s="1"/>
  <c r="AW10"/>
  <c r="AY10" s="1"/>
  <c r="AG8" i="16"/>
  <c r="AF7"/>
  <c r="AV9"/>
  <c r="AX9" s="1"/>
  <c r="AW9"/>
  <c r="AY9" s="1"/>
  <c r="AA11" i="9"/>
  <c r="AI74" i="19" s="1"/>
  <c r="X85" s="1"/>
  <c r="Y11" i="9"/>
  <c r="AG74" i="19" s="1"/>
  <c r="X83" s="1"/>
  <c r="Q11" i="9"/>
  <c r="Y74" i="19" s="1"/>
  <c r="X75" s="1"/>
  <c r="R11" i="9"/>
  <c r="Z74" i="19" s="1"/>
  <c r="X76" s="1"/>
  <c r="T11" i="9"/>
  <c r="AB74" i="19" s="1"/>
  <c r="X78" s="1"/>
  <c r="U11" i="9"/>
  <c r="AC74" i="19" s="1"/>
  <c r="X79" s="1"/>
  <c r="W11" i="9"/>
  <c r="AE74" i="19" s="1"/>
  <c r="X81" s="1"/>
  <c r="V11" i="9"/>
  <c r="AD74" i="19" s="1"/>
  <c r="X80" s="1"/>
  <c r="S11" i="9"/>
  <c r="AA74" i="19" s="1"/>
  <c r="X77" s="1"/>
  <c r="Z11" i="9"/>
  <c r="AH74" i="19" s="1"/>
  <c r="X84" s="1"/>
  <c r="X11" i="9"/>
  <c r="AF74" i="19" s="1"/>
  <c r="X82" s="1"/>
  <c r="P11" i="9"/>
  <c r="X74" i="19" s="1"/>
  <c r="AF8" i="9"/>
  <c r="AG9"/>
  <c r="AF67" i="16"/>
  <c r="AG68"/>
  <c r="AW69"/>
  <c r="AY69" s="1"/>
  <c r="AV69"/>
  <c r="AX69" s="1"/>
  <c r="AG47" i="9"/>
  <c r="AF48"/>
  <c r="AV45" i="16"/>
  <c r="AX45" s="1"/>
  <c r="AW45"/>
  <c r="AY45" s="1"/>
  <c r="AG106"/>
  <c r="AF107"/>
  <c r="AF47"/>
  <c r="AG46"/>
  <c r="AW105"/>
  <c r="AY105" s="1"/>
  <c r="AV105"/>
  <c r="AX105" s="1"/>
  <c r="Y28" i="9"/>
  <c r="AG230" i="19" s="1"/>
  <c r="X239" s="1"/>
  <c r="P28" i="9"/>
  <c r="X230" i="19" s="1"/>
  <c r="T28" i="9"/>
  <c r="AB230" i="19" s="1"/>
  <c r="X234" s="1"/>
  <c r="U28" i="9"/>
  <c r="AC230" i="19" s="1"/>
  <c r="X235" s="1"/>
  <c r="X28" i="9"/>
  <c r="AF230" i="19" s="1"/>
  <c r="X238" s="1"/>
  <c r="R28" i="9"/>
  <c r="Z230" i="19" s="1"/>
  <c r="X232" s="1"/>
  <c r="AA28" i="9"/>
  <c r="AI230" i="19" s="1"/>
  <c r="X241" s="1"/>
  <c r="Q28" i="9"/>
  <c r="Y230" i="19" s="1"/>
  <c r="X231" s="1"/>
  <c r="Z28" i="9"/>
  <c r="AH230" i="19" s="1"/>
  <c r="X240" s="1"/>
  <c r="V28" i="9"/>
  <c r="AD230" i="19" s="1"/>
  <c r="X236" s="1"/>
  <c r="S28" i="9"/>
  <c r="AA230" i="19" s="1"/>
  <c r="X233" s="1"/>
  <c r="W28" i="9"/>
  <c r="AE230" i="19" s="1"/>
  <c r="X237" s="1"/>
  <c r="AJ31" i="9"/>
  <c r="AN30"/>
  <c r="AP30"/>
  <c r="AM30"/>
  <c r="AU30"/>
  <c r="AO30"/>
  <c r="AL30"/>
  <c r="AT30"/>
  <c r="AK30"/>
  <c r="AS30"/>
  <c r="AR30"/>
  <c r="AQ30"/>
  <c r="AV29"/>
  <c r="AX29" s="1"/>
  <c r="AW29"/>
  <c r="AY29" s="1"/>
  <c r="AV125" i="16" l="1"/>
  <c r="AX125" s="1"/>
  <c r="AW125"/>
  <c r="AY125" s="1"/>
  <c r="AW126"/>
  <c r="AY126" s="1"/>
  <c r="AV126"/>
  <c r="AX126" s="1"/>
  <c r="AF170"/>
  <c r="AG169"/>
  <c r="AV168"/>
  <c r="AX168" s="1"/>
  <c r="AW168"/>
  <c r="AY168" s="1"/>
  <c r="S10" i="9"/>
  <c r="AA62" i="19" s="1"/>
  <c r="X65" s="1"/>
  <c r="P10" i="9"/>
  <c r="X62" i="19" s="1"/>
  <c r="V10" i="9"/>
  <c r="AD62" i="19" s="1"/>
  <c r="X68" s="1"/>
  <c r="X10" i="9"/>
  <c r="AF62" i="19" s="1"/>
  <c r="X70" s="1"/>
  <c r="T10" i="9"/>
  <c r="AB62" i="19" s="1"/>
  <c r="X66" s="1"/>
  <c r="Z10" i="9"/>
  <c r="AH62" i="19" s="1"/>
  <c r="X72" s="1"/>
  <c r="W10" i="9"/>
  <c r="AE62" i="19" s="1"/>
  <c r="X69" s="1"/>
  <c r="R10" i="9"/>
  <c r="Z62" i="19" s="1"/>
  <c r="X64" s="1"/>
  <c r="AA10" i="9"/>
  <c r="AI62" i="19" s="1"/>
  <c r="X73" s="1"/>
  <c r="U10" i="9"/>
  <c r="AC62" i="19" s="1"/>
  <c r="X67" s="1"/>
  <c r="Y10" i="9"/>
  <c r="AG62" i="19" s="1"/>
  <c r="X71" s="1"/>
  <c r="Q10" i="9"/>
  <c r="Y62" i="19" s="1"/>
  <c r="X63" s="1"/>
  <c r="AF49" i="9"/>
  <c r="AG48"/>
  <c r="AF7"/>
  <c r="AG8"/>
  <c r="AW9"/>
  <c r="AY9" s="1"/>
  <c r="AV9"/>
  <c r="AX9" s="1"/>
  <c r="AG7" i="16"/>
  <c r="AF6"/>
  <c r="AV106"/>
  <c r="AX106" s="1"/>
  <c r="AW106"/>
  <c r="AY106" s="1"/>
  <c r="AG67"/>
  <c r="AF66"/>
  <c r="AG107"/>
  <c r="AF108"/>
  <c r="AV68"/>
  <c r="AX68" s="1"/>
  <c r="AW68"/>
  <c r="AY68" s="1"/>
  <c r="AF48"/>
  <c r="AG47"/>
  <c r="AW8"/>
  <c r="AY8" s="1"/>
  <c r="AV8"/>
  <c r="AX8" s="1"/>
  <c r="AV46"/>
  <c r="AX46" s="1"/>
  <c r="AW46"/>
  <c r="AY46" s="1"/>
  <c r="Y29" i="9"/>
  <c r="AG242" i="19" s="1"/>
  <c r="X251" s="1"/>
  <c r="W29" i="9"/>
  <c r="AE242" i="19" s="1"/>
  <c r="X249" s="1"/>
  <c r="Z29" i="9"/>
  <c r="AH242" i="19" s="1"/>
  <c r="X252" s="1"/>
  <c r="T29" i="9"/>
  <c r="AB242" i="19" s="1"/>
  <c r="X246" s="1"/>
  <c r="U29" i="9"/>
  <c r="AC242" i="19" s="1"/>
  <c r="X247" s="1"/>
  <c r="Q29" i="9"/>
  <c r="Y242" i="19" s="1"/>
  <c r="X243" s="1"/>
  <c r="R29" i="9"/>
  <c r="Z242" i="19" s="1"/>
  <c r="X244" s="1"/>
  <c r="V29" i="9"/>
  <c r="AD242" i="19" s="1"/>
  <c r="X248" s="1"/>
  <c r="S29" i="9"/>
  <c r="AA242" i="19" s="1"/>
  <c r="X245" s="1"/>
  <c r="P29" i="9"/>
  <c r="X242" i="19" s="1"/>
  <c r="X29" i="9"/>
  <c r="AF242" i="19" s="1"/>
  <c r="X250" s="1"/>
  <c r="AA29" i="9"/>
  <c r="AI242" i="19" s="1"/>
  <c r="X253" s="1"/>
  <c r="AV30" i="9"/>
  <c r="AX30" s="1"/>
  <c r="AW30"/>
  <c r="AY30" s="1"/>
  <c r="AJ32"/>
  <c r="AK31"/>
  <c r="AS31"/>
  <c r="AL31"/>
  <c r="AR31"/>
  <c r="AQ31"/>
  <c r="AN31"/>
  <c r="AM31"/>
  <c r="AP31"/>
  <c r="AO31"/>
  <c r="AU31"/>
  <c r="AT31"/>
  <c r="AF171" i="16" l="1"/>
  <c r="AG171" s="1"/>
  <c r="AG170"/>
  <c r="AW169"/>
  <c r="AY169" s="1"/>
  <c r="AV169"/>
  <c r="AX169" s="1"/>
  <c r="AW107"/>
  <c r="AY107" s="1"/>
  <c r="AV107"/>
  <c r="AX107" s="1"/>
  <c r="AG108"/>
  <c r="AF109"/>
  <c r="U9" i="9"/>
  <c r="AC50" i="19" s="1"/>
  <c r="X55" s="1"/>
  <c r="P9" i="9"/>
  <c r="X50" i="19" s="1"/>
  <c r="Y9" i="9"/>
  <c r="AG50" i="19" s="1"/>
  <c r="X59" s="1"/>
  <c r="V9" i="9"/>
  <c r="AD50" i="19" s="1"/>
  <c r="X56" s="1"/>
  <c r="T9" i="9"/>
  <c r="AB50" i="19" s="1"/>
  <c r="X54" s="1"/>
  <c r="W9" i="9"/>
  <c r="AE50" i="19" s="1"/>
  <c r="X57" s="1"/>
  <c r="Z9" i="9"/>
  <c r="AH50" i="19" s="1"/>
  <c r="X60" s="1"/>
  <c r="R9" i="9"/>
  <c r="Z50" i="19" s="1"/>
  <c r="X52" s="1"/>
  <c r="S9" i="9"/>
  <c r="AA50" i="19" s="1"/>
  <c r="X53" s="1"/>
  <c r="AA9" i="9"/>
  <c r="AI50" i="19" s="1"/>
  <c r="X61" s="1"/>
  <c r="X9" i="9"/>
  <c r="AF50" i="19" s="1"/>
  <c r="X58" s="1"/>
  <c r="Q9" i="9"/>
  <c r="Y50" i="19" s="1"/>
  <c r="X51" s="1"/>
  <c r="AG6" i="16"/>
  <c r="AF5"/>
  <c r="AG5" s="1"/>
  <c r="AF50" i="9"/>
  <c r="AG49"/>
  <c r="AV47" i="16"/>
  <c r="AX47" s="1"/>
  <c r="AW47"/>
  <c r="AY47" s="1"/>
  <c r="AF6" i="9"/>
  <c r="AG7"/>
  <c r="AW7" i="16"/>
  <c r="AY7" s="1"/>
  <c r="AV7"/>
  <c r="AX7" s="1"/>
  <c r="AF49"/>
  <c r="AG48"/>
  <c r="AF65"/>
  <c r="AG65" s="1"/>
  <c r="AG66"/>
  <c r="AW8" i="9"/>
  <c r="AY8" s="1"/>
  <c r="AV8"/>
  <c r="AX8" s="1"/>
  <c r="T30"/>
  <c r="AB254" i="19" s="1"/>
  <c r="X258" s="1"/>
  <c r="P30" i="9"/>
  <c r="X254" i="19" s="1"/>
  <c r="S30" i="9"/>
  <c r="AA254" i="19" s="1"/>
  <c r="X257" s="1"/>
  <c r="X30" i="9"/>
  <c r="AF254" i="19" s="1"/>
  <c r="X262" s="1"/>
  <c r="W30" i="9"/>
  <c r="AE254" i="19" s="1"/>
  <c r="X261" s="1"/>
  <c r="AA30" i="9"/>
  <c r="AI254" i="19" s="1"/>
  <c r="X265" s="1"/>
  <c r="U30" i="9"/>
  <c r="AC254" i="19" s="1"/>
  <c r="X259" s="1"/>
  <c r="R30" i="9"/>
  <c r="Z254" i="19" s="1"/>
  <c r="X256" s="1"/>
  <c r="Q30" i="9"/>
  <c r="Y254" i="19" s="1"/>
  <c r="X255" s="1"/>
  <c r="Y30" i="9"/>
  <c r="AG254" i="19" s="1"/>
  <c r="X263" s="1"/>
  <c r="Z30" i="9"/>
  <c r="AH254" i="19" s="1"/>
  <c r="X264" s="1"/>
  <c r="V30" i="9"/>
  <c r="AD254" i="19" s="1"/>
  <c r="X260" s="1"/>
  <c r="AJ33" i="9"/>
  <c r="AP32"/>
  <c r="AO32"/>
  <c r="AK32"/>
  <c r="AR32"/>
  <c r="AN32"/>
  <c r="AQ32"/>
  <c r="AM32"/>
  <c r="AU32"/>
  <c r="AL32"/>
  <c r="AT32"/>
  <c r="AS32"/>
  <c r="AW31"/>
  <c r="AY31" s="1"/>
  <c r="AV31"/>
  <c r="AX31" s="1"/>
  <c r="AW171" i="16" l="1"/>
  <c r="AY171" s="1"/>
  <c r="AV171"/>
  <c r="AX171" s="1"/>
  <c r="AV170"/>
  <c r="AX170" s="1"/>
  <c r="AW170"/>
  <c r="AY170" s="1"/>
  <c r="AF50"/>
  <c r="AG49"/>
  <c r="AV6"/>
  <c r="AX6" s="1"/>
  <c r="AW6"/>
  <c r="AY6" s="1"/>
  <c r="AW5"/>
  <c r="AY5" s="1"/>
  <c r="AV5"/>
  <c r="AX5" s="1"/>
  <c r="AF51" i="9"/>
  <c r="AG51" s="1"/>
  <c r="AG50"/>
  <c r="AF5"/>
  <c r="AG5" s="1"/>
  <c r="AG6"/>
  <c r="AW108" i="16"/>
  <c r="AY108" s="1"/>
  <c r="AV108"/>
  <c r="AX108" s="1"/>
  <c r="AW48"/>
  <c r="AY48" s="1"/>
  <c r="AV48"/>
  <c r="AX48" s="1"/>
  <c r="AF110"/>
  <c r="AG109"/>
  <c r="AA8" i="9"/>
  <c r="AI38" i="19" s="1"/>
  <c r="X49" s="1"/>
  <c r="Q8" i="9"/>
  <c r="Y38" i="19" s="1"/>
  <c r="X39" s="1"/>
  <c r="T8" i="9"/>
  <c r="AB38" i="19" s="1"/>
  <c r="X42" s="1"/>
  <c r="Z8" i="9"/>
  <c r="AH38" i="19" s="1"/>
  <c r="X48" s="1"/>
  <c r="W8" i="9"/>
  <c r="AE38" i="19" s="1"/>
  <c r="X45" s="1"/>
  <c r="R8" i="9"/>
  <c r="Z38" i="19" s="1"/>
  <c r="X40" s="1"/>
  <c r="V8" i="9"/>
  <c r="AD38" i="19" s="1"/>
  <c r="X44" s="1"/>
  <c r="X8" i="9"/>
  <c r="AF38" i="19" s="1"/>
  <c r="X46" s="1"/>
  <c r="Y8" i="9"/>
  <c r="AG38" i="19" s="1"/>
  <c r="X47" s="1"/>
  <c r="S8" i="9"/>
  <c r="AA38" i="19" s="1"/>
  <c r="X41" s="1"/>
  <c r="U8" i="9"/>
  <c r="AC38" i="19" s="1"/>
  <c r="X43" s="1"/>
  <c r="P8" i="9"/>
  <c r="X38" i="19" s="1"/>
  <c r="AW7" i="9"/>
  <c r="AY7" s="1"/>
  <c r="AV7"/>
  <c r="AX7" s="1"/>
  <c r="AJ34"/>
  <c r="AM33"/>
  <c r="AU33"/>
  <c r="AP33"/>
  <c r="AO33"/>
  <c r="AL33"/>
  <c r="AT33"/>
  <c r="AN33"/>
  <c r="AK33"/>
  <c r="AS33"/>
  <c r="AR33"/>
  <c r="AQ33"/>
  <c r="P31"/>
  <c r="X266" i="19" s="1"/>
  <c r="T31" i="9"/>
  <c r="AB266" i="19" s="1"/>
  <c r="X270" s="1"/>
  <c r="S31" i="9"/>
  <c r="AA266" i="19" s="1"/>
  <c r="X269" s="1"/>
  <c r="W31" i="9"/>
  <c r="AE266" i="19" s="1"/>
  <c r="X273" s="1"/>
  <c r="AA31" i="9"/>
  <c r="AI266" i="19" s="1"/>
  <c r="X277" s="1"/>
  <c r="V31" i="9"/>
  <c r="AD266" i="19" s="1"/>
  <c r="X272" s="1"/>
  <c r="Z31" i="9"/>
  <c r="AH266" i="19" s="1"/>
  <c r="X276" s="1"/>
  <c r="Q31" i="9"/>
  <c r="Y266" i="19" s="1"/>
  <c r="X267" s="1"/>
  <c r="R31" i="9"/>
  <c r="Z266" i="19" s="1"/>
  <c r="X268" s="1"/>
  <c r="X31" i="9"/>
  <c r="AF266" i="19" s="1"/>
  <c r="X274" s="1"/>
  <c r="U31" i="9"/>
  <c r="AC266" i="19" s="1"/>
  <c r="X271" s="1"/>
  <c r="Y31" i="9"/>
  <c r="AG266" i="19" s="1"/>
  <c r="X275" s="1"/>
  <c r="AV32" i="9"/>
  <c r="AX32" s="1"/>
  <c r="AW32"/>
  <c r="AY32" s="1"/>
  <c r="AV5" l="1"/>
  <c r="AX5" s="1"/>
  <c r="AW5"/>
  <c r="AY5" s="1"/>
  <c r="AF51" i="16"/>
  <c r="AG51" s="1"/>
  <c r="AG50"/>
  <c r="AW6" i="9"/>
  <c r="AY6" s="1"/>
  <c r="AV6"/>
  <c r="AX6" s="1"/>
  <c r="AW49" i="16"/>
  <c r="AY49" s="1"/>
  <c r="AV49"/>
  <c r="AX49" s="1"/>
  <c r="AG110"/>
  <c r="AF111"/>
  <c r="AG111" s="1"/>
  <c r="V7" i="9"/>
  <c r="AD26" i="19" s="1"/>
  <c r="X32" s="1"/>
  <c r="T7" i="9"/>
  <c r="AB26" i="19" s="1"/>
  <c r="X30" s="1"/>
  <c r="W7" i="9"/>
  <c r="AE26" i="19" s="1"/>
  <c r="X33" s="1"/>
  <c r="Y7" i="9"/>
  <c r="AG26" i="19" s="1"/>
  <c r="X35" s="1"/>
  <c r="AA7" i="9"/>
  <c r="AI26" i="19" s="1"/>
  <c r="X37" s="1"/>
  <c r="S7" i="9"/>
  <c r="AA26" i="19" s="1"/>
  <c r="X29" s="1"/>
  <c r="X7" i="9"/>
  <c r="AF26" i="19" s="1"/>
  <c r="X34" s="1"/>
  <c r="Z7" i="9"/>
  <c r="AH26" i="19" s="1"/>
  <c r="X36" s="1"/>
  <c r="P7" i="9"/>
  <c r="X26" i="19" s="1"/>
  <c r="R7" i="9"/>
  <c r="Z26" i="19" s="1"/>
  <c r="X28" s="1"/>
  <c r="U7" i="9"/>
  <c r="AC26" i="19" s="1"/>
  <c r="X31" s="1"/>
  <c r="Q7" i="9"/>
  <c r="Y26" i="19" s="1"/>
  <c r="X27" s="1"/>
  <c r="AW109" i="16"/>
  <c r="AY109" s="1"/>
  <c r="AV109"/>
  <c r="AX109" s="1"/>
  <c r="S32" i="9"/>
  <c r="AA278" i="19" s="1"/>
  <c r="X281" s="1"/>
  <c r="R32" i="9"/>
  <c r="Z278" i="19" s="1"/>
  <c r="X280" s="1"/>
  <c r="AA32" i="9"/>
  <c r="AI278" i="19" s="1"/>
  <c r="X289" s="1"/>
  <c r="Y32" i="9"/>
  <c r="AG278" i="19" s="1"/>
  <c r="X287" s="1"/>
  <c r="T32" i="9"/>
  <c r="AB278" i="19" s="1"/>
  <c r="X282" s="1"/>
  <c r="U32" i="9"/>
  <c r="AC278" i="19" s="1"/>
  <c r="X283" s="1"/>
  <c r="Q32" i="9"/>
  <c r="Y278" i="19" s="1"/>
  <c r="X279" s="1"/>
  <c r="W32" i="9"/>
  <c r="AE278" i="19" s="1"/>
  <c r="X285" s="1"/>
  <c r="X32" i="9"/>
  <c r="AF278" i="19" s="1"/>
  <c r="X286" s="1"/>
  <c r="Z32" i="9"/>
  <c r="AH278" i="19" s="1"/>
  <c r="X288" s="1"/>
  <c r="P32" i="9"/>
  <c r="X278" i="19" s="1"/>
  <c r="V32" i="9"/>
  <c r="AD278" i="19" s="1"/>
  <c r="X284" s="1"/>
  <c r="AJ35" i="9"/>
  <c r="AR34"/>
  <c r="AK34"/>
  <c r="AQ34"/>
  <c r="AP34"/>
  <c r="AM34"/>
  <c r="AT34"/>
  <c r="AO34"/>
  <c r="AN34"/>
  <c r="AU34"/>
  <c r="AL34"/>
  <c r="AS34"/>
  <c r="AV33"/>
  <c r="AX33" s="1"/>
  <c r="AW33"/>
  <c r="AY33" s="1"/>
  <c r="S5" l="1"/>
  <c r="AA5"/>
  <c r="AI2" i="19" s="1"/>
  <c r="X13" s="1"/>
  <c r="V5" i="9"/>
  <c r="AD2" i="19" s="1"/>
  <c r="X8" s="1"/>
  <c r="T5" i="9"/>
  <c r="AB2" i="19" s="1"/>
  <c r="X6" s="1"/>
  <c r="Z5" i="9"/>
  <c r="AH2" i="19" s="1"/>
  <c r="X12" s="1"/>
  <c r="U5" i="9"/>
  <c r="AC2" i="19" s="1"/>
  <c r="X7" s="1"/>
  <c r="P5" i="9"/>
  <c r="X2" i="19" s="1"/>
  <c r="Y5" i="9"/>
  <c r="W5"/>
  <c r="AE2" i="19" s="1"/>
  <c r="X9" s="1"/>
  <c r="X5" i="9"/>
  <c r="AF2" i="19" s="1"/>
  <c r="X10" s="1"/>
  <c r="R5" i="9"/>
  <c r="Z2" i="19" s="1"/>
  <c r="X4" s="1"/>
  <c r="Q5" i="9"/>
  <c r="Y2" i="19" s="1"/>
  <c r="AV111" i="16"/>
  <c r="AX111" s="1"/>
  <c r="AW111"/>
  <c r="AY111" s="1"/>
  <c r="AW51"/>
  <c r="AY51" s="1"/>
  <c r="AV51"/>
  <c r="AX51" s="1"/>
  <c r="AW50"/>
  <c r="AY50" s="1"/>
  <c r="AV50"/>
  <c r="AX50" s="1"/>
  <c r="P6" i="9"/>
  <c r="X14" i="19" s="1"/>
  <c r="Y6" i="9"/>
  <c r="AG14" i="19" s="1"/>
  <c r="X23" s="1"/>
  <c r="S6" i="9"/>
  <c r="AA14" i="19" s="1"/>
  <c r="X17" s="1"/>
  <c r="Q6" i="9"/>
  <c r="Y14" i="19" s="1"/>
  <c r="X15" s="1"/>
  <c r="Z6" i="9"/>
  <c r="AH14" i="19" s="1"/>
  <c r="X24" s="1"/>
  <c r="V6" i="9"/>
  <c r="AD14" i="19" s="1"/>
  <c r="X20" s="1"/>
  <c r="AA6" i="9"/>
  <c r="AI14" i="19" s="1"/>
  <c r="X25" s="1"/>
  <c r="W6" i="9"/>
  <c r="AE14" i="19" s="1"/>
  <c r="X21" s="1"/>
  <c r="T6" i="9"/>
  <c r="AB14" i="19" s="1"/>
  <c r="X18" s="1"/>
  <c r="U6" i="9"/>
  <c r="AC14" i="19" s="1"/>
  <c r="X19" s="1"/>
  <c r="X6" i="9"/>
  <c r="AF14" i="19" s="1"/>
  <c r="X22" s="1"/>
  <c r="R6" i="9"/>
  <c r="Z14" i="19" s="1"/>
  <c r="X16" s="1"/>
  <c r="AW110" i="16"/>
  <c r="AY110" s="1"/>
  <c r="AV110"/>
  <c r="AX110" s="1"/>
  <c r="AA33" i="9"/>
  <c r="AI290" i="19" s="1"/>
  <c r="X301" s="1"/>
  <c r="P33" i="9"/>
  <c r="X290" i="19" s="1"/>
  <c r="S33" i="9"/>
  <c r="AA290" i="19" s="1"/>
  <c r="X293" s="1"/>
  <c r="Z33" i="9"/>
  <c r="AH290" i="19" s="1"/>
  <c r="X300" s="1"/>
  <c r="T33" i="9"/>
  <c r="AB290" i="19" s="1"/>
  <c r="X294" s="1"/>
  <c r="W33" i="9"/>
  <c r="AE290" i="19" s="1"/>
  <c r="X297" s="1"/>
  <c r="X33" i="9"/>
  <c r="AF290" i="19" s="1"/>
  <c r="X298" s="1"/>
  <c r="Y33" i="9"/>
  <c r="AG290" i="19" s="1"/>
  <c r="X299" s="1"/>
  <c r="R33" i="9"/>
  <c r="Z290" i="19" s="1"/>
  <c r="X292" s="1"/>
  <c r="U33" i="9"/>
  <c r="AC290" i="19" s="1"/>
  <c r="X295" s="1"/>
  <c r="V33" i="9"/>
  <c r="AD290" i="19" s="1"/>
  <c r="X296" s="1"/>
  <c r="Q33" i="9"/>
  <c r="Y290" i="19" s="1"/>
  <c r="X291" s="1"/>
  <c r="AJ36" i="9"/>
  <c r="AO35"/>
  <c r="AN35"/>
  <c r="AR35"/>
  <c r="AQ35"/>
  <c r="AM35"/>
  <c r="AU35"/>
  <c r="AP35"/>
  <c r="AL35"/>
  <c r="AT35"/>
  <c r="AK35"/>
  <c r="AS35"/>
  <c r="AV34"/>
  <c r="AX34" s="1"/>
  <c r="AW34"/>
  <c r="AY34" s="1"/>
  <c r="AA2" i="19" l="1"/>
  <c r="X5" s="1"/>
  <c r="S66" i="9"/>
  <c r="T66" s="1"/>
  <c r="U66" s="1"/>
  <c r="V66" s="1"/>
  <c r="W66" s="1"/>
  <c r="X66" s="1"/>
  <c r="Y66" s="1"/>
  <c r="Z66" s="1"/>
  <c r="AA66" s="1"/>
  <c r="P67" s="1"/>
  <c r="Q67" s="1"/>
  <c r="R67" s="1"/>
  <c r="S67" s="1"/>
  <c r="T67" s="1"/>
  <c r="U67" s="1"/>
  <c r="V67" s="1"/>
  <c r="W67" s="1"/>
  <c r="X67" s="1"/>
  <c r="Y67" s="1"/>
  <c r="Z67" s="1"/>
  <c r="AA67" s="1"/>
  <c r="P68" s="1"/>
  <c r="Q68" s="1"/>
  <c r="R68" s="1"/>
  <c r="S68" s="1"/>
  <c r="T68" s="1"/>
  <c r="U68" s="1"/>
  <c r="V68" s="1"/>
  <c r="W68" s="1"/>
  <c r="X68" s="1"/>
  <c r="Y68" s="1"/>
  <c r="Z68" s="1"/>
  <c r="AA68" s="1"/>
  <c r="P69" s="1"/>
  <c r="Q69" s="1"/>
  <c r="R69" s="1"/>
  <c r="S69" s="1"/>
  <c r="T69" s="1"/>
  <c r="U69" s="1"/>
  <c r="V69" s="1"/>
  <c r="W69" s="1"/>
  <c r="X69" s="1"/>
  <c r="Y69" s="1"/>
  <c r="Z69" s="1"/>
  <c r="AA69" s="1"/>
  <c r="P70" s="1"/>
  <c r="Q70" s="1"/>
  <c r="R70" s="1"/>
  <c r="S70" s="1"/>
  <c r="T70" s="1"/>
  <c r="U70" s="1"/>
  <c r="V70" s="1"/>
  <c r="W70" s="1"/>
  <c r="X70" s="1"/>
  <c r="Y70" s="1"/>
  <c r="Z70" s="1"/>
  <c r="AA70" s="1"/>
  <c r="P71" s="1"/>
  <c r="Q71" s="1"/>
  <c r="R71" s="1"/>
  <c r="S71" s="1"/>
  <c r="T71" s="1"/>
  <c r="U71" s="1"/>
  <c r="V71" s="1"/>
  <c r="W71" s="1"/>
  <c r="X71" s="1"/>
  <c r="Y71" s="1"/>
  <c r="Z71" s="1"/>
  <c r="AA71" s="1"/>
  <c r="P72" s="1"/>
  <c r="Q72" s="1"/>
  <c r="R72" s="1"/>
  <c r="S72" s="1"/>
  <c r="T72" s="1"/>
  <c r="U72" s="1"/>
  <c r="V72" s="1"/>
  <c r="W72" s="1"/>
  <c r="X72" s="1"/>
  <c r="Y72" s="1"/>
  <c r="Z72" s="1"/>
  <c r="AA72" s="1"/>
  <c r="P73" s="1"/>
  <c r="Q73" s="1"/>
  <c r="R73" s="1"/>
  <c r="S73" s="1"/>
  <c r="T73" s="1"/>
  <c r="U73" s="1"/>
  <c r="V73" s="1"/>
  <c r="W73" s="1"/>
  <c r="X73" s="1"/>
  <c r="Y73" s="1"/>
  <c r="Z73" s="1"/>
  <c r="AA73" s="1"/>
  <c r="P74" s="1"/>
  <c r="Q74" s="1"/>
  <c r="R74" s="1"/>
  <c r="S74" s="1"/>
  <c r="T74" s="1"/>
  <c r="U74" s="1"/>
  <c r="V74" s="1"/>
  <c r="W74" s="1"/>
  <c r="X74" s="1"/>
  <c r="Y74" s="1"/>
  <c r="Z74" s="1"/>
  <c r="AA74" s="1"/>
  <c r="P75" s="1"/>
  <c r="Q75" s="1"/>
  <c r="R75" s="1"/>
  <c r="S75" s="1"/>
  <c r="T75" s="1"/>
  <c r="U75" s="1"/>
  <c r="V75" s="1"/>
  <c r="W75" s="1"/>
  <c r="X75" s="1"/>
  <c r="Y75" s="1"/>
  <c r="Z75" s="1"/>
  <c r="AA75" s="1"/>
  <c r="P76" s="1"/>
  <c r="Q76" s="1"/>
  <c r="R76" s="1"/>
  <c r="S76" s="1"/>
  <c r="T76" s="1"/>
  <c r="U76" s="1"/>
  <c r="V76" s="1"/>
  <c r="W76" s="1"/>
  <c r="X76" s="1"/>
  <c r="Y76" s="1"/>
  <c r="Z76" s="1"/>
  <c r="AA76" s="1"/>
  <c r="P77" s="1"/>
  <c r="Q77" s="1"/>
  <c r="R77" s="1"/>
  <c r="S77" s="1"/>
  <c r="T77" s="1"/>
  <c r="U77" s="1"/>
  <c r="V77" s="1"/>
  <c r="W77" s="1"/>
  <c r="X77" s="1"/>
  <c r="Y77" s="1"/>
  <c r="Z77" s="1"/>
  <c r="AA77" s="1"/>
  <c r="P78" s="1"/>
  <c r="Q78" s="1"/>
  <c r="R78" s="1"/>
  <c r="S78" s="1"/>
  <c r="T78" s="1"/>
  <c r="U78" s="1"/>
  <c r="V78" s="1"/>
  <c r="W78" s="1"/>
  <c r="X78" s="1"/>
  <c r="Y78" s="1"/>
  <c r="Z78" s="1"/>
  <c r="AA78" s="1"/>
  <c r="P79" s="1"/>
  <c r="Q79" s="1"/>
  <c r="R79" s="1"/>
  <c r="S79" s="1"/>
  <c r="T79" s="1"/>
  <c r="U79" s="1"/>
  <c r="V79" s="1"/>
  <c r="W79" s="1"/>
  <c r="X79" s="1"/>
  <c r="Y79" s="1"/>
  <c r="Z79" s="1"/>
  <c r="AA79" s="1"/>
  <c r="P80" s="1"/>
  <c r="Q80" s="1"/>
  <c r="R80" s="1"/>
  <c r="S80" s="1"/>
  <c r="T80" s="1"/>
  <c r="U80" s="1"/>
  <c r="V80" s="1"/>
  <c r="W80" s="1"/>
  <c r="X80" s="1"/>
  <c r="Y80" s="1"/>
  <c r="Z80" s="1"/>
  <c r="AA80" s="1"/>
  <c r="P81" s="1"/>
  <c r="Q81" s="1"/>
  <c r="R81" s="1"/>
  <c r="S81" s="1"/>
  <c r="T81" s="1"/>
  <c r="U81" s="1"/>
  <c r="V81" s="1"/>
  <c r="W81" s="1"/>
  <c r="X81" s="1"/>
  <c r="Y81" s="1"/>
  <c r="Z81" s="1"/>
  <c r="AA81" s="1"/>
  <c r="P82" s="1"/>
  <c r="Q82" s="1"/>
  <c r="R82" s="1"/>
  <c r="S82" s="1"/>
  <c r="T82" s="1"/>
  <c r="U82" s="1"/>
  <c r="V82" s="1"/>
  <c r="W82" s="1"/>
  <c r="X82" s="1"/>
  <c r="Y82" s="1"/>
  <c r="Z82" s="1"/>
  <c r="AA82" s="1"/>
  <c r="P83" s="1"/>
  <c r="AG2" i="19"/>
  <c r="X11" s="1"/>
  <c r="C2"/>
  <c r="X3"/>
  <c r="Q34" i="9"/>
  <c r="Y302" i="19" s="1"/>
  <c r="X303" s="1"/>
  <c r="V34" i="9"/>
  <c r="AD302" i="19" s="1"/>
  <c r="X308" s="1"/>
  <c r="Z34" i="9"/>
  <c r="AH302" i="19" s="1"/>
  <c r="X312" s="1"/>
  <c r="S34" i="9"/>
  <c r="AA302" i="19" s="1"/>
  <c r="X305" s="1"/>
  <c r="X34" i="9"/>
  <c r="AF302" i="19" s="1"/>
  <c r="X310" s="1"/>
  <c r="R34" i="9"/>
  <c r="Z302" i="19" s="1"/>
  <c r="X304" s="1"/>
  <c r="U34" i="9"/>
  <c r="AC302" i="19" s="1"/>
  <c r="X307" s="1"/>
  <c r="Y34" i="9"/>
  <c r="AG302" i="19" s="1"/>
  <c r="X311" s="1"/>
  <c r="AA34" i="9"/>
  <c r="AI302" i="19" s="1"/>
  <c r="X313" s="1"/>
  <c r="W34" i="9"/>
  <c r="AE302" i="19" s="1"/>
  <c r="X309" s="1"/>
  <c r="T34" i="9"/>
  <c r="AB302" i="19" s="1"/>
  <c r="X306" s="1"/>
  <c r="P34" i="9"/>
  <c r="X302" i="19" s="1"/>
  <c r="AJ37" i="9"/>
  <c r="AL36"/>
  <c r="AT36"/>
  <c r="AO36"/>
  <c r="AN36"/>
  <c r="AU36"/>
  <c r="AK36"/>
  <c r="AS36"/>
  <c r="AM36"/>
  <c r="AR36"/>
  <c r="AQ36"/>
  <c r="AP36"/>
  <c r="AW35"/>
  <c r="AY35" s="1"/>
  <c r="AV35"/>
  <c r="AX35" s="1"/>
  <c r="P84" l="1"/>
  <c r="Q83"/>
  <c r="C3" i="19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C280" s="1"/>
  <c r="C281" s="1"/>
  <c r="C282" s="1"/>
  <c r="C283" s="1"/>
  <c r="C284" s="1"/>
  <c r="C285" s="1"/>
  <c r="C286" s="1"/>
  <c r="C287" s="1"/>
  <c r="C288" s="1"/>
  <c r="C289" s="1"/>
  <c r="C290" s="1"/>
  <c r="C291" s="1"/>
  <c r="C292" s="1"/>
  <c r="C293" s="1"/>
  <c r="C294" s="1"/>
  <c r="C295" s="1"/>
  <c r="C296" s="1"/>
  <c r="C297" s="1"/>
  <c r="C298" s="1"/>
  <c r="C299" s="1"/>
  <c r="C300" s="1"/>
  <c r="C301" s="1"/>
  <c r="C302" s="1"/>
  <c r="C303" s="1"/>
  <c r="C304" s="1"/>
  <c r="C305" s="1"/>
  <c r="C306" s="1"/>
  <c r="C307" s="1"/>
  <c r="C308" s="1"/>
  <c r="C309" s="1"/>
  <c r="C310" s="1"/>
  <c r="C311" s="1"/>
  <c r="C312" s="1"/>
  <c r="C313" s="1"/>
  <c r="V35" i="9"/>
  <c r="AD314" i="19" s="1"/>
  <c r="X320" s="1"/>
  <c r="T35" i="9"/>
  <c r="AB314" i="19" s="1"/>
  <c r="X318" s="1"/>
  <c r="U35" i="9"/>
  <c r="AC314" i="19" s="1"/>
  <c r="X319" s="1"/>
  <c r="W35" i="9"/>
  <c r="AE314" i="19" s="1"/>
  <c r="X321" s="1"/>
  <c r="R35" i="9"/>
  <c r="Z314" i="19" s="1"/>
  <c r="X316" s="1"/>
  <c r="X35" i="9"/>
  <c r="AF314" i="19" s="1"/>
  <c r="X322" s="1"/>
  <c r="Z35" i="9"/>
  <c r="AH314" i="19" s="1"/>
  <c r="X324" s="1"/>
  <c r="S35" i="9"/>
  <c r="AA314" i="19" s="1"/>
  <c r="X317" s="1"/>
  <c r="P35" i="9"/>
  <c r="X314" i="19" s="1"/>
  <c r="AA35" i="9"/>
  <c r="AI314" i="19" s="1"/>
  <c r="X325" s="1"/>
  <c r="Y35" i="9"/>
  <c r="AG314" i="19" s="1"/>
  <c r="X323" s="1"/>
  <c r="Q35" i="9"/>
  <c r="Y314" i="19" s="1"/>
  <c r="X315" s="1"/>
  <c r="AV36" i="9"/>
  <c r="AX36" s="1"/>
  <c r="AW36"/>
  <c r="AY36" s="1"/>
  <c r="AJ38"/>
  <c r="AQ37"/>
  <c r="AP37"/>
  <c r="AO37"/>
  <c r="AL37"/>
  <c r="AS37"/>
  <c r="AN37"/>
  <c r="AM37"/>
  <c r="AU37"/>
  <c r="AT37"/>
  <c r="AK37"/>
  <c r="AR37"/>
  <c r="Q84" l="1"/>
  <c r="R83"/>
  <c r="C314" i="19"/>
  <c r="C315" s="1"/>
  <c r="C316" s="1"/>
  <c r="C317" s="1"/>
  <c r="C318" s="1"/>
  <c r="C319" s="1"/>
  <c r="C320" s="1"/>
  <c r="C321" s="1"/>
  <c r="C322" s="1"/>
  <c r="C323" s="1"/>
  <c r="C324" s="1"/>
  <c r="C325" s="1"/>
  <c r="AV37" i="9"/>
  <c r="AX37" s="1"/>
  <c r="AW37"/>
  <c r="AY37" s="1"/>
  <c r="X36"/>
  <c r="AF326" i="19" s="1"/>
  <c r="X334" s="1"/>
  <c r="R36" i="9"/>
  <c r="Z326" i="19" s="1"/>
  <c r="X328" s="1"/>
  <c r="W36" i="9"/>
  <c r="AE326" i="19" s="1"/>
  <c r="X333" s="1"/>
  <c r="P36" i="9"/>
  <c r="X326" i="19" s="1"/>
  <c r="U36" i="9"/>
  <c r="AC326" i="19" s="1"/>
  <c r="X331" s="1"/>
  <c r="V36" i="9"/>
  <c r="AD326" i="19" s="1"/>
  <c r="X332" s="1"/>
  <c r="AA36" i="9"/>
  <c r="AI326" i="19" s="1"/>
  <c r="X337" s="1"/>
  <c r="T36" i="9"/>
  <c r="AB326" i="19" s="1"/>
  <c r="X330" s="1"/>
  <c r="Z36" i="9"/>
  <c r="AH326" i="19" s="1"/>
  <c r="X336" s="1"/>
  <c r="S36" i="9"/>
  <c r="AA326" i="19" s="1"/>
  <c r="X329" s="1"/>
  <c r="Y36" i="9"/>
  <c r="AG326" i="19" s="1"/>
  <c r="X335" s="1"/>
  <c r="Q36" i="9"/>
  <c r="Y326" i="19" s="1"/>
  <c r="X327" s="1"/>
  <c r="AJ39" i="9"/>
  <c r="AN38"/>
  <c r="AR38"/>
  <c r="AQ38"/>
  <c r="AP38"/>
  <c r="AM38"/>
  <c r="AU38"/>
  <c r="AL38"/>
  <c r="AT38"/>
  <c r="AO38"/>
  <c r="AK38"/>
  <c r="AS38"/>
  <c r="R84" l="1"/>
  <c r="S83"/>
  <c r="C326" i="19"/>
  <c r="C327" s="1"/>
  <c r="C328" s="1"/>
  <c r="C329" s="1"/>
  <c r="C330" s="1"/>
  <c r="C331" s="1"/>
  <c r="C332" s="1"/>
  <c r="C333" s="1"/>
  <c r="C334" s="1"/>
  <c r="C335" s="1"/>
  <c r="C336" s="1"/>
  <c r="C337" s="1"/>
  <c r="AW38" i="9"/>
  <c r="AY38" s="1"/>
  <c r="AV38"/>
  <c r="AX38" s="1"/>
  <c r="P37"/>
  <c r="X338" i="19" s="1"/>
  <c r="R37" i="9"/>
  <c r="Z338" i="19" s="1"/>
  <c r="X340" s="1"/>
  <c r="U37" i="9"/>
  <c r="AC338" i="19" s="1"/>
  <c r="X343" s="1"/>
  <c r="S37" i="9"/>
  <c r="AA338" i="19" s="1"/>
  <c r="X341" s="1"/>
  <c r="Y37" i="9"/>
  <c r="AG338" i="19" s="1"/>
  <c r="X347" s="1"/>
  <c r="V37" i="9"/>
  <c r="AD338" i="19" s="1"/>
  <c r="X344" s="1"/>
  <c r="Z37" i="9"/>
  <c r="AH338" i="19" s="1"/>
  <c r="X348" s="1"/>
  <c r="T37" i="9"/>
  <c r="AB338" i="19" s="1"/>
  <c r="X342" s="1"/>
  <c r="AA37" i="9"/>
  <c r="AI338" i="19" s="1"/>
  <c r="X349" s="1"/>
  <c r="W37" i="9"/>
  <c r="AE338" i="19" s="1"/>
  <c r="X345" s="1"/>
  <c r="X37" i="9"/>
  <c r="AF338" i="19" s="1"/>
  <c r="X346" s="1"/>
  <c r="Q37" i="9"/>
  <c r="Y338" i="19" s="1"/>
  <c r="X339" s="1"/>
  <c r="AJ40" i="9"/>
  <c r="AK39"/>
  <c r="AS39"/>
  <c r="AT39"/>
  <c r="AR39"/>
  <c r="AO39"/>
  <c r="AN39"/>
  <c r="AM39"/>
  <c r="AL39"/>
  <c r="AQ39"/>
  <c r="AP39"/>
  <c r="AU39"/>
  <c r="S84" l="1"/>
  <c r="T83"/>
  <c r="C338" i="19"/>
  <c r="C339" s="1"/>
  <c r="C340" s="1"/>
  <c r="C341" s="1"/>
  <c r="C342" s="1"/>
  <c r="C343" s="1"/>
  <c r="C344" s="1"/>
  <c r="C345" s="1"/>
  <c r="C346" s="1"/>
  <c r="C347" s="1"/>
  <c r="C348" s="1"/>
  <c r="C349" s="1"/>
  <c r="W38" i="9"/>
  <c r="AE350" i="19" s="1"/>
  <c r="X357" s="1"/>
  <c r="Q38" i="9"/>
  <c r="Y350" i="19" s="1"/>
  <c r="X351" s="1"/>
  <c r="V38" i="9"/>
  <c r="AD350" i="19" s="1"/>
  <c r="X356" s="1"/>
  <c r="T38" i="9"/>
  <c r="AB350" i="19" s="1"/>
  <c r="X354" s="1"/>
  <c r="Y38" i="9"/>
  <c r="AG350" i="19" s="1"/>
  <c r="X359" s="1"/>
  <c r="U38" i="9"/>
  <c r="AC350" i="19" s="1"/>
  <c r="X355" s="1"/>
  <c r="X38" i="9"/>
  <c r="AF350" i="19" s="1"/>
  <c r="X358" s="1"/>
  <c r="P38" i="9"/>
  <c r="X350" i="19" s="1"/>
  <c r="AA38" i="9"/>
  <c r="AI350" i="19" s="1"/>
  <c r="X361" s="1"/>
  <c r="S38" i="9"/>
  <c r="AA350" i="19" s="1"/>
  <c r="X353" s="1"/>
  <c r="R38" i="9"/>
  <c r="Z350" i="19" s="1"/>
  <c r="X352" s="1"/>
  <c r="Z38" i="9"/>
  <c r="AH350" i="19" s="1"/>
  <c r="X360" s="1"/>
  <c r="AJ41" i="9"/>
  <c r="AP40"/>
  <c r="AR40"/>
  <c r="AO40"/>
  <c r="AN40"/>
  <c r="AT40"/>
  <c r="AK40"/>
  <c r="AM40"/>
  <c r="AU40"/>
  <c r="AL40"/>
  <c r="AS40"/>
  <c r="AQ40"/>
  <c r="AV39"/>
  <c r="AX39" s="1"/>
  <c r="AW39"/>
  <c r="AY39" s="1"/>
  <c r="T84" l="1"/>
  <c r="U83"/>
  <c r="C350" i="19"/>
  <c r="C351" s="1"/>
  <c r="C352" s="1"/>
  <c r="C353" s="1"/>
  <c r="C354" s="1"/>
  <c r="C355" s="1"/>
  <c r="C356" s="1"/>
  <c r="C357" s="1"/>
  <c r="C358" s="1"/>
  <c r="C359" s="1"/>
  <c r="C360" s="1"/>
  <c r="C361" s="1"/>
  <c r="AJ42" i="9"/>
  <c r="AM41"/>
  <c r="AU41"/>
  <c r="AP41"/>
  <c r="AL41"/>
  <c r="AT41"/>
  <c r="AK41"/>
  <c r="AS41"/>
  <c r="AO41"/>
  <c r="AN41"/>
  <c r="AR41"/>
  <c r="AQ41"/>
  <c r="W39"/>
  <c r="AE362" i="19" s="1"/>
  <c r="X369" s="1"/>
  <c r="U39" i="9"/>
  <c r="AC362" i="19" s="1"/>
  <c r="X367" s="1"/>
  <c r="T39" i="9"/>
  <c r="AB362" i="19" s="1"/>
  <c r="X366" s="1"/>
  <c r="R39" i="9"/>
  <c r="Z362" i="19" s="1"/>
  <c r="X364" s="1"/>
  <c r="S39" i="9"/>
  <c r="AA362" i="19" s="1"/>
  <c r="X365" s="1"/>
  <c r="Q39" i="9"/>
  <c r="Y362" i="19" s="1"/>
  <c r="X363" s="1"/>
  <c r="Y39" i="9"/>
  <c r="AG362" i="19" s="1"/>
  <c r="X371" s="1"/>
  <c r="Z39" i="9"/>
  <c r="AH362" i="19" s="1"/>
  <c r="X372" s="1"/>
  <c r="X39" i="9"/>
  <c r="AF362" i="19" s="1"/>
  <c r="X370" s="1"/>
  <c r="V39" i="9"/>
  <c r="AD362" i="19" s="1"/>
  <c r="X368" s="1"/>
  <c r="AA39" i="9"/>
  <c r="AI362" i="19" s="1"/>
  <c r="X373" s="1"/>
  <c r="P39" i="9"/>
  <c r="X362" i="19" s="1"/>
  <c r="AV40" i="9"/>
  <c r="AX40" s="1"/>
  <c r="AW40"/>
  <c r="AY40" s="1"/>
  <c r="U84" l="1"/>
  <c r="V83"/>
  <c r="C362" i="19"/>
  <c r="C363" s="1"/>
  <c r="C364" s="1"/>
  <c r="C365" s="1"/>
  <c r="C366" s="1"/>
  <c r="C367" s="1"/>
  <c r="C368" s="1"/>
  <c r="C369" s="1"/>
  <c r="C370" s="1"/>
  <c r="C371" s="1"/>
  <c r="C372" s="1"/>
  <c r="C373" s="1"/>
  <c r="AJ43" i="9"/>
  <c r="AR42"/>
  <c r="AS42"/>
  <c r="AQ42"/>
  <c r="AL42"/>
  <c r="AK42"/>
  <c r="AP42"/>
  <c r="AM42"/>
  <c r="AO42"/>
  <c r="AN42"/>
  <c r="AU42"/>
  <c r="AT42"/>
  <c r="AV41"/>
  <c r="AX41" s="1"/>
  <c r="AW41"/>
  <c r="AY41" s="1"/>
  <c r="T40"/>
  <c r="AB374" i="19" s="1"/>
  <c r="X378" s="1"/>
  <c r="S40" i="9"/>
  <c r="AA374" i="19" s="1"/>
  <c r="X377" s="1"/>
  <c r="AA40" i="9"/>
  <c r="AI374" i="19" s="1"/>
  <c r="X385" s="1"/>
  <c r="V40" i="9"/>
  <c r="AD374" i="19" s="1"/>
  <c r="X380" s="1"/>
  <c r="Z40" i="9"/>
  <c r="AH374" i="19" s="1"/>
  <c r="X384" s="1"/>
  <c r="U40" i="9"/>
  <c r="AC374" i="19" s="1"/>
  <c r="X379" s="1"/>
  <c r="R40" i="9"/>
  <c r="Z374" i="19" s="1"/>
  <c r="X376" s="1"/>
  <c r="W40" i="9"/>
  <c r="AE374" i="19" s="1"/>
  <c r="X381" s="1"/>
  <c r="P40" i="9"/>
  <c r="X374" i="19" s="1"/>
  <c r="X40" i="9"/>
  <c r="AF374" i="19" s="1"/>
  <c r="X382" s="1"/>
  <c r="Y40" i="9"/>
  <c r="AG374" i="19" s="1"/>
  <c r="X383" s="1"/>
  <c r="Q40" i="9"/>
  <c r="Y374" i="19" s="1"/>
  <c r="X375" s="1"/>
  <c r="V84" i="9" l="1"/>
  <c r="W83"/>
  <c r="C374" i="19"/>
  <c r="C375" s="1"/>
  <c r="C376" s="1"/>
  <c r="C377" s="1"/>
  <c r="C378" s="1"/>
  <c r="C379" s="1"/>
  <c r="C380" s="1"/>
  <c r="C381" s="1"/>
  <c r="C382" s="1"/>
  <c r="C383" s="1"/>
  <c r="C384" s="1"/>
  <c r="C385" s="1"/>
  <c r="Z41" i="9"/>
  <c r="AH386" i="19" s="1"/>
  <c r="X396" s="1"/>
  <c r="Y41" i="9"/>
  <c r="AG386" i="19" s="1"/>
  <c r="X395" s="1"/>
  <c r="W41" i="9"/>
  <c r="AE386" i="19" s="1"/>
  <c r="X393" s="1"/>
  <c r="V41" i="9"/>
  <c r="AD386" i="19" s="1"/>
  <c r="X392" s="1"/>
  <c r="T41" i="9"/>
  <c r="AB386" i="19" s="1"/>
  <c r="X390" s="1"/>
  <c r="S41" i="9"/>
  <c r="AA386" i="19" s="1"/>
  <c r="X389" s="1"/>
  <c r="P41" i="9"/>
  <c r="X386" i="19" s="1"/>
  <c r="AA41" i="9"/>
  <c r="AI386" i="19" s="1"/>
  <c r="X397" s="1"/>
  <c r="R41" i="9"/>
  <c r="Z386" i="19" s="1"/>
  <c r="X388" s="1"/>
  <c r="U41" i="9"/>
  <c r="AC386" i="19" s="1"/>
  <c r="X391" s="1"/>
  <c r="Q41" i="9"/>
  <c r="Y386" i="19" s="1"/>
  <c r="X387" s="1"/>
  <c r="X41" i="9"/>
  <c r="AF386" i="19" s="1"/>
  <c r="X394" s="1"/>
  <c r="AJ44" i="9"/>
  <c r="AO43"/>
  <c r="AQ43"/>
  <c r="AN43"/>
  <c r="AR43"/>
  <c r="AM43"/>
  <c r="AU43"/>
  <c r="AL43"/>
  <c r="AT43"/>
  <c r="AK43"/>
  <c r="AS43"/>
  <c r="AP43"/>
  <c r="AV42"/>
  <c r="AX42" s="1"/>
  <c r="AW42"/>
  <c r="AY42" s="1"/>
  <c r="X83" l="1"/>
  <c r="W84"/>
  <c r="C386" i="19"/>
  <c r="C387" s="1"/>
  <c r="C388" s="1"/>
  <c r="C389" s="1"/>
  <c r="C390" s="1"/>
  <c r="C391" s="1"/>
  <c r="C392" s="1"/>
  <c r="C393" s="1"/>
  <c r="C394" s="1"/>
  <c r="C395" s="1"/>
  <c r="C396" s="1"/>
  <c r="C397" s="1"/>
  <c r="AA42" i="9"/>
  <c r="AI398" i="19" s="1"/>
  <c r="X409" s="1"/>
  <c r="R42" i="9"/>
  <c r="Z398" i="19" s="1"/>
  <c r="X400" s="1"/>
  <c r="V42" i="9"/>
  <c r="AD398" i="19" s="1"/>
  <c r="X404" s="1"/>
  <c r="T42" i="9"/>
  <c r="AB398" i="19" s="1"/>
  <c r="X402" s="1"/>
  <c r="S42" i="9"/>
  <c r="AA398" i="19" s="1"/>
  <c r="X401" s="1"/>
  <c r="X42" i="9"/>
  <c r="AF398" i="19" s="1"/>
  <c r="X406" s="1"/>
  <c r="Q42" i="9"/>
  <c r="Y398" i="19" s="1"/>
  <c r="X399" s="1"/>
  <c r="Z42" i="9"/>
  <c r="AH398" i="19" s="1"/>
  <c r="X408" s="1"/>
  <c r="W42" i="9"/>
  <c r="AE398" i="19" s="1"/>
  <c r="X405" s="1"/>
  <c r="Y42" i="9"/>
  <c r="AG398" i="19" s="1"/>
  <c r="X407" s="1"/>
  <c r="U42" i="9"/>
  <c r="AC398" i="19" s="1"/>
  <c r="X403" s="1"/>
  <c r="P42" i="9"/>
  <c r="X398" i="19" s="1"/>
  <c r="AJ45" i="9"/>
  <c r="AL44"/>
  <c r="AT44"/>
  <c r="AO44"/>
  <c r="AK44"/>
  <c r="AS44"/>
  <c r="AU44"/>
  <c r="AR44"/>
  <c r="AN44"/>
  <c r="AM44"/>
  <c r="AQ44"/>
  <c r="AP44"/>
  <c r="AW43"/>
  <c r="AY43" s="1"/>
  <c r="AV43"/>
  <c r="AX43" s="1"/>
  <c r="X84" l="1"/>
  <c r="Y83"/>
  <c r="C398" i="19"/>
  <c r="C399" s="1"/>
  <c r="C400" s="1"/>
  <c r="C401" s="1"/>
  <c r="C402" s="1"/>
  <c r="C403" s="1"/>
  <c r="C404" s="1"/>
  <c r="C405" s="1"/>
  <c r="C406" s="1"/>
  <c r="C407" s="1"/>
  <c r="C408" s="1"/>
  <c r="C409" s="1"/>
  <c r="Z84" i="9"/>
  <c r="AV44"/>
  <c r="AX44" s="1"/>
  <c r="AW44"/>
  <c r="AY44" s="1"/>
  <c r="Y43"/>
  <c r="AG410" i="19" s="1"/>
  <c r="X419" s="1"/>
  <c r="V43" i="9"/>
  <c r="AD410" i="19" s="1"/>
  <c r="X416" s="1"/>
  <c r="Z43" i="9"/>
  <c r="AH410" i="19" s="1"/>
  <c r="X420" s="1"/>
  <c r="X43" i="9"/>
  <c r="AF410" i="19" s="1"/>
  <c r="X418" s="1"/>
  <c r="AA43" i="9"/>
  <c r="AI410" i="19" s="1"/>
  <c r="X421" s="1"/>
  <c r="R43" i="9"/>
  <c r="Z410" i="19" s="1"/>
  <c r="X412" s="1"/>
  <c r="W43" i="9"/>
  <c r="AE410" i="19" s="1"/>
  <c r="X417" s="1"/>
  <c r="U43" i="9"/>
  <c r="AC410" i="19" s="1"/>
  <c r="X415" s="1"/>
  <c r="S43" i="9"/>
  <c r="AA410" i="19" s="1"/>
  <c r="X413" s="1"/>
  <c r="T43" i="9"/>
  <c r="AB410" i="19" s="1"/>
  <c r="X414" s="1"/>
  <c r="P43" i="9"/>
  <c r="X410" i="19" s="1"/>
  <c r="Q43" i="9"/>
  <c r="Y410" i="19" s="1"/>
  <c r="X411" s="1"/>
  <c r="AJ46" i="9"/>
  <c r="AQ45"/>
  <c r="AR45"/>
  <c r="AP45"/>
  <c r="AK45"/>
  <c r="AO45"/>
  <c r="AL45"/>
  <c r="AN45"/>
  <c r="AM45"/>
  <c r="AU45"/>
  <c r="AT45"/>
  <c r="AS45"/>
  <c r="Z83" l="1"/>
  <c r="AA83" s="1"/>
  <c r="AA84" s="1"/>
  <c r="Y84"/>
  <c r="C410" i="19"/>
  <c r="C411" s="1"/>
  <c r="C412" s="1"/>
  <c r="C413" s="1"/>
  <c r="C414" s="1"/>
  <c r="C415" s="1"/>
  <c r="C416" s="1"/>
  <c r="C417" s="1"/>
  <c r="C418" s="1"/>
  <c r="C419" s="1"/>
  <c r="C420" s="1"/>
  <c r="C421" s="1"/>
  <c r="P85" i="9"/>
  <c r="P86" s="1"/>
  <c r="R44"/>
  <c r="Z422" i="19" s="1"/>
  <c r="X424" s="1"/>
  <c r="P44" i="9"/>
  <c r="X422" i="19" s="1"/>
  <c r="T44" i="9"/>
  <c r="AB422" i="19" s="1"/>
  <c r="X426" s="1"/>
  <c r="S44" i="9"/>
  <c r="AA422" i="19" s="1"/>
  <c r="X425" s="1"/>
  <c r="AA44" i="9"/>
  <c r="AI422" i="19" s="1"/>
  <c r="X433" s="1"/>
  <c r="Y44" i="9"/>
  <c r="AG422" i="19" s="1"/>
  <c r="X431" s="1"/>
  <c r="X44" i="9"/>
  <c r="AF422" i="19" s="1"/>
  <c r="X430" s="1"/>
  <c r="W44" i="9"/>
  <c r="AE422" i="19" s="1"/>
  <c r="X429" s="1"/>
  <c r="Z44" i="9"/>
  <c r="AH422" i="19" s="1"/>
  <c r="X432" s="1"/>
  <c r="V44" i="9"/>
  <c r="AD422" i="19" s="1"/>
  <c r="X428" s="1"/>
  <c r="U44" i="9"/>
  <c r="AC422" i="19" s="1"/>
  <c r="X427" s="1"/>
  <c r="Q44" i="9"/>
  <c r="Y422" i="19" s="1"/>
  <c r="X423" s="1"/>
  <c r="AV45" i="9"/>
  <c r="AX45" s="1"/>
  <c r="AW45"/>
  <c r="AY45" s="1"/>
  <c r="AJ47"/>
  <c r="AN46"/>
  <c r="AP46"/>
  <c r="AM46"/>
  <c r="AU46"/>
  <c r="AQ46"/>
  <c r="AL46"/>
  <c r="AT46"/>
  <c r="AK46"/>
  <c r="AS46"/>
  <c r="AR46"/>
  <c r="AO46"/>
  <c r="AB84" l="1"/>
  <c r="AD84" s="1"/>
  <c r="C422" i="19"/>
  <c r="C423" s="1"/>
  <c r="C424" s="1"/>
  <c r="C425" s="1"/>
  <c r="C426" s="1"/>
  <c r="C427" s="1"/>
  <c r="C428" s="1"/>
  <c r="C429" s="1"/>
  <c r="C430" s="1"/>
  <c r="C431" s="1"/>
  <c r="C432" s="1"/>
  <c r="C433" s="1"/>
  <c r="Q85" i="9"/>
  <c r="Q86" s="1"/>
  <c r="S45"/>
  <c r="AA434" i="19" s="1"/>
  <c r="X437" s="1"/>
  <c r="Y45" i="9"/>
  <c r="AG434" i="19" s="1"/>
  <c r="X443" s="1"/>
  <c r="W45" i="9"/>
  <c r="AE434" i="19" s="1"/>
  <c r="X441" s="1"/>
  <c r="U45" i="9"/>
  <c r="AC434" i="19" s="1"/>
  <c r="X439" s="1"/>
  <c r="V45" i="9"/>
  <c r="AD434" i="19" s="1"/>
  <c r="X440" s="1"/>
  <c r="Z45" i="9"/>
  <c r="AH434" i="19" s="1"/>
  <c r="X444" s="1"/>
  <c r="R45" i="9"/>
  <c r="Z434" i="19" s="1"/>
  <c r="X436" s="1"/>
  <c r="AA45" i="9"/>
  <c r="AI434" i="19" s="1"/>
  <c r="X445" s="1"/>
  <c r="Q45" i="9"/>
  <c r="Y434" i="19" s="1"/>
  <c r="X435" s="1"/>
  <c r="T45" i="9"/>
  <c r="AB434" i="19" s="1"/>
  <c r="X438" s="1"/>
  <c r="X45" i="9"/>
  <c r="AF434" i="19" s="1"/>
  <c r="X442" s="1"/>
  <c r="P45" i="9"/>
  <c r="X434" i="19" s="1"/>
  <c r="AW46" i="9"/>
  <c r="AY46" s="1"/>
  <c r="AV46"/>
  <c r="AX46" s="1"/>
  <c r="AJ48"/>
  <c r="AK47"/>
  <c r="AS47"/>
  <c r="AN47"/>
  <c r="AR47"/>
  <c r="AT47"/>
  <c r="AQ47"/>
  <c r="AM47"/>
  <c r="AL47"/>
  <c r="AP47"/>
  <c r="AO47"/>
  <c r="AU47"/>
  <c r="C434" i="19" l="1"/>
  <c r="C435" s="1"/>
  <c r="C436" s="1"/>
  <c r="C437" s="1"/>
  <c r="C438" s="1"/>
  <c r="C439" s="1"/>
  <c r="C440" s="1"/>
  <c r="C441" s="1"/>
  <c r="C442" s="1"/>
  <c r="C443" s="1"/>
  <c r="C444" s="1"/>
  <c r="C445" s="1"/>
  <c r="R85" i="9"/>
  <c r="R86" s="1"/>
  <c r="V46"/>
  <c r="AD446" i="19" s="1"/>
  <c r="X452" s="1"/>
  <c r="T46" i="9"/>
  <c r="AB446" i="19" s="1"/>
  <c r="X450" s="1"/>
  <c r="U46" i="9"/>
  <c r="AC446" i="19" s="1"/>
  <c r="X451" s="1"/>
  <c r="AA46" i="9"/>
  <c r="AI446" i="19" s="1"/>
  <c r="X457" s="1"/>
  <c r="S46" i="9"/>
  <c r="AA446" i="19" s="1"/>
  <c r="X449" s="1"/>
  <c r="Q46" i="9"/>
  <c r="Y446" i="19" s="1"/>
  <c r="X447" s="1"/>
  <c r="W46" i="9"/>
  <c r="AE446" i="19" s="1"/>
  <c r="X453" s="1"/>
  <c r="X46" i="9"/>
  <c r="AF446" i="19" s="1"/>
  <c r="X454" s="1"/>
  <c r="R46" i="9"/>
  <c r="Z446" i="19" s="1"/>
  <c r="X448" s="1"/>
  <c r="Z46" i="9"/>
  <c r="AH446" i="19" s="1"/>
  <c r="X456" s="1"/>
  <c r="Y46" i="9"/>
  <c r="AG446" i="19" s="1"/>
  <c r="X455" s="1"/>
  <c r="P46" i="9"/>
  <c r="X446" i="19" s="1"/>
  <c r="AJ49" i="9"/>
  <c r="AP48"/>
  <c r="AQ48"/>
  <c r="AO48"/>
  <c r="AR48"/>
  <c r="AN48"/>
  <c r="AK48"/>
  <c r="AM48"/>
  <c r="AU48"/>
  <c r="AL48"/>
  <c r="AT48"/>
  <c r="AS48"/>
  <c r="AW47"/>
  <c r="AY47" s="1"/>
  <c r="AV47"/>
  <c r="AX47" s="1"/>
  <c r="C446" i="19" l="1"/>
  <c r="C447" s="1"/>
  <c r="C448" s="1"/>
  <c r="C449" s="1"/>
  <c r="C450" s="1"/>
  <c r="C451" s="1"/>
  <c r="C452" s="1"/>
  <c r="C453" s="1"/>
  <c r="C454" s="1"/>
  <c r="C455" s="1"/>
  <c r="C456" s="1"/>
  <c r="C457" s="1"/>
  <c r="S85" i="9"/>
  <c r="S86" s="1"/>
  <c r="AJ50"/>
  <c r="AM49"/>
  <c r="AU49"/>
  <c r="AO49"/>
  <c r="AL49"/>
  <c r="AT49"/>
  <c r="AP49"/>
  <c r="AK49"/>
  <c r="AS49"/>
  <c r="AN49"/>
  <c r="AR49"/>
  <c r="AQ49"/>
  <c r="U47"/>
  <c r="AC458" i="19" s="1"/>
  <c r="X463" s="1"/>
  <c r="W47" i="9"/>
  <c r="AE458" i="19" s="1"/>
  <c r="X465" s="1"/>
  <c r="Y47" i="9"/>
  <c r="AG458" i="19" s="1"/>
  <c r="X467" s="1"/>
  <c r="R47" i="9"/>
  <c r="Z458" i="19" s="1"/>
  <c r="X460" s="1"/>
  <c r="X47" i="9"/>
  <c r="AF458" i="19" s="1"/>
  <c r="X466" s="1"/>
  <c r="Q47" i="9"/>
  <c r="Y458" i="19" s="1"/>
  <c r="X459" s="1"/>
  <c r="V47" i="9"/>
  <c r="AD458" i="19" s="1"/>
  <c r="X464" s="1"/>
  <c r="T47" i="9"/>
  <c r="AB458" i="19" s="1"/>
  <c r="X462" s="1"/>
  <c r="S47" i="9"/>
  <c r="AA458" i="19" s="1"/>
  <c r="X461" s="1"/>
  <c r="AA47" i="9"/>
  <c r="AI458" i="19" s="1"/>
  <c r="X469" s="1"/>
  <c r="P47" i="9"/>
  <c r="X458" i="19" s="1"/>
  <c r="Z47" i="9"/>
  <c r="AH458" i="19" s="1"/>
  <c r="X468" s="1"/>
  <c r="AV48" i="9"/>
  <c r="AX48" s="1"/>
  <c r="AW48"/>
  <c r="AY48" s="1"/>
  <c r="C458" i="19" l="1"/>
  <c r="C459" s="1"/>
  <c r="C460" s="1"/>
  <c r="C461" s="1"/>
  <c r="C462" s="1"/>
  <c r="C463" s="1"/>
  <c r="C464" s="1"/>
  <c r="C465" s="1"/>
  <c r="C466" s="1"/>
  <c r="C467" s="1"/>
  <c r="C468" s="1"/>
  <c r="C469" s="1"/>
  <c r="T85" i="9"/>
  <c r="T86" s="1"/>
  <c r="S48"/>
  <c r="AA470" i="19" s="1"/>
  <c r="X473" s="1"/>
  <c r="P48" i="9"/>
  <c r="X470" i="19" s="1"/>
  <c r="Y48" i="9"/>
  <c r="AG470" i="19" s="1"/>
  <c r="X479" s="1"/>
  <c r="V48" i="9"/>
  <c r="AD470" i="19" s="1"/>
  <c r="X476" s="1"/>
  <c r="AA48" i="9"/>
  <c r="AI470" i="19" s="1"/>
  <c r="X481" s="1"/>
  <c r="U48" i="9"/>
  <c r="AC470" i="19" s="1"/>
  <c r="X475" s="1"/>
  <c r="X48" i="9"/>
  <c r="AF470" i="19" s="1"/>
  <c r="X478" s="1"/>
  <c r="W48" i="9"/>
  <c r="AE470" i="19" s="1"/>
  <c r="X477" s="1"/>
  <c r="Q48" i="9"/>
  <c r="Y470" i="19" s="1"/>
  <c r="X471" s="1"/>
  <c r="R48" i="9"/>
  <c r="Z470" i="19" s="1"/>
  <c r="X472" s="1"/>
  <c r="T48" i="9"/>
  <c r="AB470" i="19" s="1"/>
  <c r="X474" s="1"/>
  <c r="Z48" i="9"/>
  <c r="AH470" i="19" s="1"/>
  <c r="X480" s="1"/>
  <c r="AJ51" i="9"/>
  <c r="AR50"/>
  <c r="AM50"/>
  <c r="AQ50"/>
  <c r="AS50"/>
  <c r="AP50"/>
  <c r="AU50"/>
  <c r="AL50"/>
  <c r="AO50"/>
  <c r="AN50"/>
  <c r="AT50"/>
  <c r="AK50"/>
  <c r="AV49"/>
  <c r="AX49" s="1"/>
  <c r="AW49"/>
  <c r="AY49" s="1"/>
  <c r="C470" i="19" l="1"/>
  <c r="C471" s="1"/>
  <c r="C472" s="1"/>
  <c r="C473" s="1"/>
  <c r="C474" s="1"/>
  <c r="C475" s="1"/>
  <c r="C476" s="1"/>
  <c r="C477" s="1"/>
  <c r="C478" s="1"/>
  <c r="C479" s="1"/>
  <c r="C480" s="1"/>
  <c r="C481" s="1"/>
  <c r="U85" i="9"/>
  <c r="U86" s="1"/>
  <c r="AO51"/>
  <c r="AP51"/>
  <c r="AN51"/>
  <c r="AQ51"/>
  <c r="AM51"/>
  <c r="AU51"/>
  <c r="AL51"/>
  <c r="AT51"/>
  <c r="AK51"/>
  <c r="AS51"/>
  <c r="AR51"/>
  <c r="S49"/>
  <c r="AA482" i="19" s="1"/>
  <c r="X485" s="1"/>
  <c r="Z49" i="9"/>
  <c r="AH482" i="19" s="1"/>
  <c r="X492" s="1"/>
  <c r="Q49" i="9"/>
  <c r="Y482" i="19" s="1"/>
  <c r="X483" s="1"/>
  <c r="U49" i="9"/>
  <c r="AC482" i="19" s="1"/>
  <c r="X487" s="1"/>
  <c r="X49" i="9"/>
  <c r="AF482" i="19" s="1"/>
  <c r="X490" s="1"/>
  <c r="T49" i="9"/>
  <c r="AB482" i="19" s="1"/>
  <c r="X486" s="1"/>
  <c r="V49" i="9"/>
  <c r="AD482" i="19" s="1"/>
  <c r="X488" s="1"/>
  <c r="Y49" i="9"/>
  <c r="AG482" i="19" s="1"/>
  <c r="X491" s="1"/>
  <c r="R49" i="9"/>
  <c r="Z482" i="19" s="1"/>
  <c r="X484" s="1"/>
  <c r="P49" i="9"/>
  <c r="X482" i="19" s="1"/>
  <c r="AA49" i="9"/>
  <c r="AI482" i="19" s="1"/>
  <c r="X493" s="1"/>
  <c r="W49" i="9"/>
  <c r="AE482" i="19" s="1"/>
  <c r="X489" s="1"/>
  <c r="AV50" i="9"/>
  <c r="AX50" s="1"/>
  <c r="AW50"/>
  <c r="AY50" s="1"/>
  <c r="C482" i="19" l="1"/>
  <c r="C483" s="1"/>
  <c r="C484" s="1"/>
  <c r="C485" s="1"/>
  <c r="C486" s="1"/>
  <c r="C487" s="1"/>
  <c r="C488" s="1"/>
  <c r="C489" s="1"/>
  <c r="C490" s="1"/>
  <c r="C491" s="1"/>
  <c r="C492" s="1"/>
  <c r="C493" s="1"/>
  <c r="V85" i="9"/>
  <c r="V86" s="1"/>
  <c r="AW51"/>
  <c r="AY51" s="1"/>
  <c r="AV51"/>
  <c r="AX51" s="1"/>
  <c r="P50"/>
  <c r="X494" i="19" s="1"/>
  <c r="AA50" i="9"/>
  <c r="AI494" i="19" s="1"/>
  <c r="X505" s="1"/>
  <c r="Q50" i="9"/>
  <c r="Y494" i="19" s="1"/>
  <c r="X495" s="1"/>
  <c r="S50" i="9"/>
  <c r="AA494" i="19" s="1"/>
  <c r="X497" s="1"/>
  <c r="Z50" i="9"/>
  <c r="AH494" i="19" s="1"/>
  <c r="X504" s="1"/>
  <c r="R50" i="9"/>
  <c r="Z494" i="19" s="1"/>
  <c r="X496" s="1"/>
  <c r="W50" i="9"/>
  <c r="AE494" i="19" s="1"/>
  <c r="X501" s="1"/>
  <c r="X50" i="9"/>
  <c r="AF494" i="19" s="1"/>
  <c r="X502" s="1"/>
  <c r="U50" i="9"/>
  <c r="AC494" i="19" s="1"/>
  <c r="X499" s="1"/>
  <c r="V50" i="9"/>
  <c r="AD494" i="19" s="1"/>
  <c r="X500" s="1"/>
  <c r="Y50" i="9"/>
  <c r="AG494" i="19" s="1"/>
  <c r="X503" s="1"/>
  <c r="T50" i="9"/>
  <c r="AB494" i="19" s="1"/>
  <c r="X498" s="1"/>
  <c r="C494" l="1"/>
  <c r="C495" s="1"/>
  <c r="C496" s="1"/>
  <c r="C497" s="1"/>
  <c r="C498" s="1"/>
  <c r="C499" s="1"/>
  <c r="C500" s="1"/>
  <c r="C501" s="1"/>
  <c r="C502" s="1"/>
  <c r="C503" s="1"/>
  <c r="C504" s="1"/>
  <c r="C505" s="1"/>
  <c r="W85" i="9"/>
  <c r="W86" s="1"/>
  <c r="Y51"/>
  <c r="AG506" i="19" s="1"/>
  <c r="X515" s="1"/>
  <c r="P51" i="9"/>
  <c r="X506" i="19" s="1"/>
  <c r="Z51" i="9"/>
  <c r="AH506" i="19" s="1"/>
  <c r="X516" s="1"/>
  <c r="Q51" i="9"/>
  <c r="Y506" i="19" s="1"/>
  <c r="X507" s="1"/>
  <c r="AA51" i="9"/>
  <c r="AI506" i="19" s="1"/>
  <c r="X517" s="1"/>
  <c r="R51" i="9"/>
  <c r="Z506" i="19" s="1"/>
  <c r="X508" s="1"/>
  <c r="X51" i="9"/>
  <c r="AF506" i="19" s="1"/>
  <c r="X514" s="1"/>
  <c r="W51" i="9"/>
  <c r="AE506" i="19" s="1"/>
  <c r="X513" s="1"/>
  <c r="S51" i="9"/>
  <c r="AA506" i="19" s="1"/>
  <c r="X509" s="1"/>
  <c r="T51" i="9"/>
  <c r="AB506" i="19" s="1"/>
  <c r="X510" s="1"/>
  <c r="U51" i="9"/>
  <c r="AC506" i="19" s="1"/>
  <c r="X511" s="1"/>
  <c r="V51" i="9"/>
  <c r="AD506" i="19" s="1"/>
  <c r="X512" s="1"/>
  <c r="C506" l="1"/>
  <c r="C507" s="1"/>
  <c r="C508" s="1"/>
  <c r="C509" s="1"/>
  <c r="C510" s="1"/>
  <c r="C511" s="1"/>
  <c r="C512" s="1"/>
  <c r="C513" s="1"/>
  <c r="C514" s="1"/>
  <c r="C515" s="1"/>
  <c r="C516" s="1"/>
  <c r="C517" s="1"/>
  <c r="C518" s="1"/>
  <c r="C519" s="1"/>
  <c r="C520" s="1"/>
  <c r="C521" s="1"/>
  <c r="C522" s="1"/>
  <c r="C523" s="1"/>
  <c r="C524" s="1"/>
  <c r="C525" s="1"/>
  <c r="C526" s="1"/>
  <c r="C527" s="1"/>
  <c r="C528" s="1"/>
  <c r="D26" i="14" s="1"/>
  <c r="D30" s="1"/>
  <c r="X85" i="9"/>
  <c r="X86" s="1"/>
  <c r="AV66" i="16"/>
  <c r="AX66" s="1"/>
  <c r="AV67"/>
  <c r="AX67" s="1"/>
  <c r="AW67"/>
  <c r="AY67" s="1"/>
  <c r="D29" i="14" l="1"/>
  <c r="D28"/>
  <c r="D31"/>
  <c r="Y85" i="9"/>
  <c r="Y86" s="1"/>
  <c r="AW65" i="16"/>
  <c r="AY65" s="1"/>
  <c r="AV65"/>
  <c r="AX65" s="1"/>
  <c r="AW66"/>
  <c r="AY66" s="1"/>
  <c r="Z85" i="9" l="1"/>
  <c r="AA85" l="1"/>
  <c r="Z86"/>
  <c r="P87" l="1"/>
  <c r="AA86"/>
  <c r="AB86" s="1"/>
  <c r="AD86" s="1"/>
  <c r="P88" l="1"/>
  <c r="Q87"/>
  <c r="Q88" l="1"/>
  <c r="R87"/>
  <c r="R88" l="1"/>
  <c r="S87"/>
  <c r="S88" l="1"/>
  <c r="T87"/>
  <c r="T88" l="1"/>
  <c r="U87"/>
  <c r="U88" l="1"/>
  <c r="V87"/>
  <c r="V88" l="1"/>
  <c r="W87"/>
  <c r="W88" l="1"/>
  <c r="X87"/>
  <c r="X88" l="1"/>
  <c r="Y87"/>
  <c r="Y88" l="1"/>
  <c r="Z87"/>
  <c r="AA87" l="1"/>
  <c r="Z88"/>
  <c r="P89" l="1"/>
  <c r="AA88"/>
  <c r="AB88" s="1"/>
  <c r="AD88" s="1"/>
  <c r="P90" l="1"/>
  <c r="Q89"/>
  <c r="Q90" l="1"/>
  <c r="R89"/>
  <c r="R90" l="1"/>
  <c r="S89"/>
  <c r="S90" l="1"/>
  <c r="T89"/>
  <c r="T90" l="1"/>
  <c r="U89"/>
  <c r="U90" l="1"/>
  <c r="V89"/>
  <c r="V90" l="1"/>
  <c r="W89"/>
  <c r="W90" l="1"/>
  <c r="X89"/>
  <c r="X90" l="1"/>
  <c r="Y89"/>
  <c r="Y90" l="1"/>
  <c r="Z89"/>
  <c r="AA89" l="1"/>
  <c r="Z90"/>
  <c r="P91" l="1"/>
  <c r="AA90"/>
  <c r="AB90" s="1"/>
  <c r="AD90" s="1"/>
  <c r="P92" l="1"/>
  <c r="Q91"/>
  <c r="Q92" l="1"/>
  <c r="R91"/>
  <c r="R92" l="1"/>
  <c r="S91"/>
  <c r="S92" l="1"/>
  <c r="T91"/>
  <c r="T92" l="1"/>
  <c r="U91"/>
  <c r="U92" l="1"/>
  <c r="V91"/>
  <c r="V92" l="1"/>
  <c r="W91"/>
  <c r="W92" l="1"/>
  <c r="X91"/>
  <c r="X92" l="1"/>
  <c r="Y91"/>
  <c r="Y92" l="1"/>
  <c r="Z91"/>
  <c r="AA91" l="1"/>
  <c r="Z92"/>
  <c r="P93" l="1"/>
  <c r="AA92"/>
  <c r="AB92" s="1"/>
  <c r="AD92" s="1"/>
  <c r="P94" l="1"/>
  <c r="Q93"/>
  <c r="R93" l="1"/>
  <c r="Q94"/>
  <c r="S93" l="1"/>
  <c r="R94"/>
  <c r="T93" l="1"/>
  <c r="S94"/>
  <c r="U93" l="1"/>
  <c r="T94"/>
  <c r="V93" l="1"/>
  <c r="U94"/>
  <c r="W93" l="1"/>
  <c r="V94"/>
  <c r="X93" l="1"/>
  <c r="W94"/>
  <c r="Y93" l="1"/>
  <c r="X94"/>
  <c r="Z93" l="1"/>
  <c r="Y94"/>
  <c r="AA93" l="1"/>
  <c r="Z94"/>
  <c r="P95" l="1"/>
  <c r="AA94"/>
  <c r="AB94" s="1"/>
  <c r="AD94" s="1"/>
  <c r="P96" l="1"/>
  <c r="Q95"/>
  <c r="Q96" l="1"/>
  <c r="R95"/>
  <c r="S95" l="1"/>
  <c r="R96"/>
  <c r="T95" l="1"/>
  <c r="S96"/>
  <c r="U95" l="1"/>
  <c r="T96"/>
  <c r="V95" l="1"/>
  <c r="U96"/>
  <c r="W95" l="1"/>
  <c r="V96"/>
  <c r="X95" l="1"/>
  <c r="W96"/>
  <c r="Y95" l="1"/>
  <c r="X96"/>
  <c r="Z95" l="1"/>
  <c r="Y96"/>
  <c r="AA95" l="1"/>
  <c r="Z96"/>
  <c r="P97" l="1"/>
  <c r="AA96"/>
  <c r="AB96" s="1"/>
  <c r="AD96" s="1"/>
  <c r="P98" l="1"/>
  <c r="Q97"/>
  <c r="R97" l="1"/>
  <c r="Q98"/>
  <c r="S97" l="1"/>
  <c r="R98"/>
  <c r="T97" l="1"/>
  <c r="S98"/>
  <c r="U97" l="1"/>
  <c r="T98"/>
  <c r="V97" l="1"/>
  <c r="U98"/>
  <c r="W97" l="1"/>
  <c r="V98"/>
  <c r="X97" l="1"/>
  <c r="W98"/>
  <c r="Y97" l="1"/>
  <c r="X98"/>
  <c r="Z97" l="1"/>
  <c r="Y98"/>
  <c r="AA97" l="1"/>
  <c r="Z98"/>
  <c r="P99" l="1"/>
  <c r="Q99" s="1"/>
  <c r="AA98"/>
  <c r="AB98" s="1"/>
  <c r="AD98" s="1"/>
  <c r="P100" l="1"/>
  <c r="R99"/>
  <c r="Q100"/>
  <c r="S99" l="1"/>
  <c r="R100"/>
  <c r="S100" l="1"/>
  <c r="T99"/>
  <c r="T100" l="1"/>
  <c r="U99"/>
  <c r="U100" l="1"/>
  <c r="V99"/>
  <c r="W99" l="1"/>
  <c r="V100"/>
  <c r="X99" l="1"/>
  <c r="W100"/>
  <c r="Y99" l="1"/>
  <c r="X100"/>
  <c r="Z99" l="1"/>
  <c r="Y100"/>
  <c r="AA99" l="1"/>
  <c r="Z100"/>
  <c r="P101" l="1"/>
  <c r="Q101" s="1"/>
  <c r="AA100"/>
  <c r="AB100" s="1"/>
  <c r="AD100" s="1"/>
  <c r="P102" l="1"/>
  <c r="R101"/>
  <c r="Q102"/>
  <c r="R102" l="1"/>
  <c r="S101"/>
  <c r="T101" l="1"/>
  <c r="S102"/>
  <c r="T102" l="1"/>
  <c r="U101"/>
  <c r="U102" l="1"/>
  <c r="V101"/>
  <c r="W101" l="1"/>
  <c r="V102"/>
  <c r="X101" l="1"/>
  <c r="W102"/>
  <c r="Y101" l="1"/>
  <c r="X102"/>
  <c r="Z101" l="1"/>
  <c r="Y102"/>
  <c r="AA101" l="1"/>
  <c r="Z102"/>
  <c r="P103" l="1"/>
  <c r="Q103" s="1"/>
  <c r="R103" s="1"/>
  <c r="S103" s="1"/>
  <c r="T103" s="1"/>
  <c r="U103" s="1"/>
  <c r="V103" s="1"/>
  <c r="W103" s="1"/>
  <c r="X103" s="1"/>
  <c r="Y103" s="1"/>
  <c r="Z103" s="1"/>
  <c r="AA103" s="1"/>
  <c r="P105" s="1"/>
  <c r="Q105" s="1"/>
  <c r="R105" s="1"/>
  <c r="S105" s="1"/>
  <c r="T105" s="1"/>
  <c r="U105" s="1"/>
  <c r="V105" s="1"/>
  <c r="W105" s="1"/>
  <c r="X105" s="1"/>
  <c r="Y105" s="1"/>
  <c r="Z105" s="1"/>
  <c r="AA105" s="1"/>
  <c r="P107" s="1"/>
  <c r="Q107" s="1"/>
  <c r="R107" s="1"/>
  <c r="S107" s="1"/>
  <c r="T107" s="1"/>
  <c r="U107" s="1"/>
  <c r="V107" s="1"/>
  <c r="W107" s="1"/>
  <c r="X107" s="1"/>
  <c r="Y107" s="1"/>
  <c r="Z107" s="1"/>
  <c r="AA107" s="1"/>
  <c r="P109" s="1"/>
  <c r="Q109" s="1"/>
  <c r="R109" s="1"/>
  <c r="S109" s="1"/>
  <c r="T109" s="1"/>
  <c r="U109" s="1"/>
  <c r="V109" s="1"/>
  <c r="W109" s="1"/>
  <c r="X109" s="1"/>
  <c r="Y109" s="1"/>
  <c r="Z109" s="1"/>
  <c r="AA109" s="1"/>
  <c r="P111" s="1"/>
  <c r="Q111" s="1"/>
  <c r="R111" s="1"/>
  <c r="S111" s="1"/>
  <c r="T111" s="1"/>
  <c r="U111" s="1"/>
  <c r="V111" s="1"/>
  <c r="W111" s="1"/>
  <c r="X111" s="1"/>
  <c r="Y111" s="1"/>
  <c r="Z111" s="1"/>
  <c r="AA111" s="1"/>
  <c r="P113" s="1"/>
  <c r="Q113" s="1"/>
  <c r="R113" s="1"/>
  <c r="S113" s="1"/>
  <c r="T113" s="1"/>
  <c r="U113" s="1"/>
  <c r="V113" s="1"/>
  <c r="W113" s="1"/>
  <c r="X113" s="1"/>
  <c r="Y113" s="1"/>
  <c r="Z113" s="1"/>
  <c r="AA113" s="1"/>
  <c r="AA102"/>
</calcChain>
</file>

<file path=xl/sharedStrings.xml><?xml version="1.0" encoding="utf-8"?>
<sst xmlns="http://schemas.openxmlformats.org/spreadsheetml/2006/main" count="719" uniqueCount="162">
  <si>
    <t>Trienios</t>
  </si>
  <si>
    <t>Sueldo Base</t>
  </si>
  <si>
    <t>Extra S Base</t>
  </si>
  <si>
    <t>Residencia Isla Capitalina</t>
  </si>
  <si>
    <t>Residencia Isla No Capitalina</t>
  </si>
  <si>
    <t>Trienios Residencia Isla No Capitalina</t>
  </si>
  <si>
    <t>Maestros</t>
  </si>
  <si>
    <t>Año</t>
  </si>
  <si>
    <t>Cuerpo</t>
  </si>
  <si>
    <t xml:space="preserve">Extra Trienios </t>
  </si>
  <si>
    <t>Extra Compl Destino</t>
  </si>
  <si>
    <t>Extra Compl Específico</t>
  </si>
  <si>
    <t>Compl. Destino</t>
  </si>
  <si>
    <t>Compl Específico</t>
  </si>
  <si>
    <t>Sueldo Isla Capitalina</t>
  </si>
  <si>
    <t>Sueldo Isla No Capitalina</t>
  </si>
  <si>
    <t>Una sola paga extra</t>
  </si>
  <si>
    <t>Segundo semestre</t>
  </si>
  <si>
    <t>Primer semestre</t>
  </si>
  <si>
    <t>Pga extra Cdestino Junio el 80% y diciembre el 100%</t>
  </si>
  <si>
    <t>Pga extra Cdestino el 40%</t>
  </si>
  <si>
    <t>Pga extra Cdestino el 20%</t>
  </si>
  <si>
    <t>Pga extra Cespecífico un tercio</t>
  </si>
  <si>
    <t>IPC</t>
  </si>
  <si>
    <t>Base Cotización</t>
  </si>
  <si>
    <t>2010_2</t>
  </si>
  <si>
    <t>2010_1</t>
  </si>
  <si>
    <t xml:space="preserve"> </t>
  </si>
  <si>
    <t>si</t>
  </si>
  <si>
    <t>Bases mínimas</t>
  </si>
  <si>
    <t>Bases máximas</t>
  </si>
  <si>
    <t>A2</t>
  </si>
  <si>
    <t>A1</t>
  </si>
  <si>
    <t>Isla No Capitalina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</si>
  <si>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</si>
  <si>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</si>
  <si>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</si>
  <si>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</si>
  <si>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</si>
  <si>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</si>
  <si>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</si>
  <si>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</si>
  <si>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</si>
  <si>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</si>
  <si>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</si>
  <si>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</si>
  <si>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Isla No capitalina</t>
  </si>
  <si>
    <t>Nº Trienios</t>
  </si>
  <si>
    <t xml:space="preserve">Años de servicio en </t>
  </si>
  <si>
    <t>Años Servicio</t>
  </si>
  <si>
    <t>Pendiente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</si>
  <si>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</si>
  <si>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</si>
  <si>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</si>
  <si>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</si>
  <si>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</si>
  <si>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</si>
  <si>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</si>
  <si>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</si>
  <si>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</si>
  <si>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</si>
  <si>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</si>
  <si>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</si>
  <si>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Flexible</t>
  </si>
  <si>
    <t>Nóminal</t>
  </si>
  <si>
    <t>Disminución 2 semestre</t>
  </si>
  <si>
    <t>Curso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</si>
  <si>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</si>
  <si>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</si>
  <si>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</si>
  <si>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</si>
  <si>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</si>
  <si>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</si>
  <si>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</si>
  <si>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</si>
  <si>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</si>
  <si>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</si>
  <si>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</si>
  <si>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</si>
  <si>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</si>
  <si>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</si>
  <si>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</si>
  <si>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</si>
  <si>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</si>
  <si>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</si>
  <si>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</si>
  <si>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</si>
  <si>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</si>
  <si>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</si>
  <si>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</si>
  <si>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</si>
  <si>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</si>
  <si>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</si>
  <si>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Base cotización Isla Capitalina</t>
  </si>
  <si>
    <t>Base cotización Isla No Capitalina</t>
  </si>
  <si>
    <t>BASE COTIZACIÓN</t>
  </si>
  <si>
    <t>Destino en isla no capitalina curso</t>
  </si>
  <si>
    <t>No</t>
  </si>
  <si>
    <t>Fecha nacimiento</t>
  </si>
  <si>
    <t>2022-2023</t>
  </si>
  <si>
    <t>2023-2024</t>
  </si>
  <si>
    <t>2024-2025</t>
  </si>
  <si>
    <t>2025-2026</t>
  </si>
  <si>
    <t>2026-2027</t>
  </si>
  <si>
    <t>2027-2028</t>
  </si>
  <si>
    <t>2028-2029</t>
  </si>
  <si>
    <t>2029-2030</t>
  </si>
  <si>
    <t>2030-2031</t>
  </si>
  <si>
    <t>2031-2032</t>
  </si>
  <si>
    <t>2032-2033</t>
  </si>
  <si>
    <t>2033-2034</t>
  </si>
  <si>
    <t>2034-2035</t>
  </si>
  <si>
    <t>2035-2036</t>
  </si>
  <si>
    <t>2036-2037</t>
  </si>
  <si>
    <t>2037-2038</t>
  </si>
  <si>
    <t>2038-2039</t>
  </si>
  <si>
    <t>Fecha Incial</t>
  </si>
  <si>
    <t>Fecha Incial cálculo Base reguladora</t>
  </si>
  <si>
    <t>Fecha final cálculo Base reguladora</t>
  </si>
  <si>
    <t>Pga extra Cdestino el 60%</t>
  </si>
  <si>
    <t>Cuerpo docente</t>
  </si>
  <si>
    <t>Maestros de Taller de Artes Plásticas y Diseño</t>
  </si>
  <si>
    <t>Profesores de Artes Plásticas y Diseño</t>
  </si>
  <si>
    <t>Profesores de Escuelas Oficiales de Idiomas</t>
  </si>
  <si>
    <t>Profesores de Música y Artes Escénicas</t>
  </si>
  <si>
    <t>Profesores Enseñanza Secundaria</t>
  </si>
  <si>
    <t>Profesores Técnicos de Formación Profesional</t>
  </si>
  <si>
    <t>Número meses para el cálculo de la Base Reguladora</t>
  </si>
  <si>
    <t>Fecha Inicio del cálculo de la Base Reguladora</t>
  </si>
  <si>
    <t>Fecha finalización del cálculo de la Base Reguladora</t>
  </si>
  <si>
    <t>BASE REGULADORA MENSUAL</t>
  </si>
  <si>
    <t>% por el tiempo cotizado</t>
  </si>
  <si>
    <t>Divisor de la Base Reguladora</t>
  </si>
  <si>
    <t>Acumulado</t>
  </si>
  <si>
    <t>Elaborado por DOCENTES DE CANARIAS-INSUCAN  -  CSI-F</t>
  </si>
  <si>
    <t>Total tiempo cotizado en meses (Consejería y Otros)</t>
  </si>
  <si>
    <t>Meses cotizados fuera Consejería (Otros)</t>
  </si>
  <si>
    <t>Fecha inicio trabajo con Consejería Educación</t>
  </si>
  <si>
    <t>Entre estas fechas hay que indicar el destino en cuadro posterior</t>
  </si>
  <si>
    <r>
      <t xml:space="preserve">Años de servicio en Consejería </t>
    </r>
    <r>
      <rPr>
        <b/>
        <u/>
        <sz val="11"/>
        <color theme="1"/>
        <rFont val="Calibri"/>
        <family val="2"/>
        <scheme val="minor"/>
      </rPr>
      <t>el 1 de enero de 2015</t>
    </r>
    <r>
      <rPr>
        <sz val="11"/>
        <color theme="1"/>
        <rFont val="Calibri"/>
        <family val="2"/>
        <scheme val="minor"/>
      </rPr>
      <t xml:space="preserve"> para trienios</t>
    </r>
  </si>
  <si>
    <t>Por el tiempo total cotizado</t>
  </si>
  <si>
    <t>(Interinos, Funcionarios de carrera de antiguas Universidades Laborales, Nuevos funcionarios desde enero de 2011, ..)</t>
  </si>
  <si>
    <t>Fecha estimada según tiempo de servicio</t>
  </si>
  <si>
    <t>Años</t>
  </si>
  <si>
    <t>Tiempo de servicio</t>
  </si>
  <si>
    <t>Meses</t>
  </si>
  <si>
    <t>Días</t>
  </si>
  <si>
    <t>Hay que introducir los datos que corresponda en estas 7 casillas de la izquierda</t>
  </si>
  <si>
    <t>Versión de Prueba 1,03. Los que detecten errores o deficiencias rogamos nos lo comuniquen para mejorar la aplicación</t>
  </si>
  <si>
    <t>Fecha del dato</t>
  </si>
  <si>
    <t>Meses de servicio para Consejería a efectos de trienio</t>
  </si>
  <si>
    <t>Retribuidas en 14 pagas anuales iguales</t>
  </si>
  <si>
    <t>Jubilación por Incapacidad, persona menor de 55 años</t>
  </si>
  <si>
    <t>A partir del 2015 se estima el mismo sueldo y un IPC del 0%</t>
  </si>
  <si>
    <t>Fecha de Hecho Causante (Incapacidad)</t>
  </si>
  <si>
    <t>Fecha jubilación Forzosa</t>
  </si>
  <si>
    <t>Edad en momento de la Incapacidad</t>
  </si>
  <si>
    <t>Edad de jubilación Forzosa</t>
  </si>
  <si>
    <r>
      <t xml:space="preserve">Cálculo Estimado de la Pensión de Jubilación por </t>
    </r>
    <r>
      <rPr>
        <b/>
        <u/>
        <sz val="18"/>
        <color theme="1"/>
        <rFont val="Calibri"/>
        <family val="2"/>
        <scheme val="minor"/>
      </rPr>
      <t>Incapacidad</t>
    </r>
    <r>
      <rPr>
        <sz val="18"/>
        <color theme="1"/>
        <rFont val="Calibri"/>
        <family val="2"/>
        <scheme val="minor"/>
      </rPr>
      <t xml:space="preserve"> Régimen Seguridad Social</t>
    </r>
  </si>
  <si>
    <t>Importe Bruto Mensual Jubilación por Incapacidad</t>
  </si>
  <si>
    <t>55% de la Base Reguladora</t>
  </si>
  <si>
    <t>Jubilación por Incapacidad, a partir de cumplir 55 años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</si>
</sst>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[$-C0A]d\ &quot;de&quot;\ mmmm\ &quot;de&quot;\ yyyy;@"/>
    <numFmt numFmtId="166" formatCode="#,##0.00\ &quot;€&quot;"/>
    <numFmt numFmtId="167" formatCode="[$-C0A]mmmm\-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rgb="FF333333"/>
      <name val="Arial"/>
      <family val="2"/>
    </font>
    <font>
      <sz val="11"/>
      <name val="Calibri"/>
      <family val="2"/>
      <scheme val="minor"/>
    </font>
    <font>
      <sz val="9"/>
      <color rgb="FF333333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5E7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76">
    <xf numFmtId="0" fontId="0" fillId="0" borderId="0" xfId="0"/>
    <xf numFmtId="0" fontId="2" fillId="0" borderId="0" xfId="0" applyFont="1"/>
    <xf numFmtId="10" fontId="0" fillId="0" borderId="0" xfId="0" applyNumberForma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Protection="1">
      <protection hidden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3" borderId="1" xfId="0" applyFill="1" applyBorder="1" applyProtection="1">
      <protection hidden="1"/>
    </xf>
    <xf numFmtId="4" fontId="0" fillId="3" borderId="1" xfId="0" applyNumberFormat="1" applyFill="1" applyBorder="1" applyProtection="1">
      <protection hidden="1"/>
    </xf>
    <xf numFmtId="4" fontId="0" fillId="0" borderId="1" xfId="0" applyNumberFormat="1" applyBorder="1" applyProtection="1">
      <protection hidden="1"/>
    </xf>
    <xf numFmtId="4" fontId="0" fillId="3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 applyProtection="1">
      <protection hidden="1"/>
    </xf>
    <xf numFmtId="0" fontId="0" fillId="0" borderId="2" xfId="0" applyBorder="1"/>
    <xf numFmtId="0" fontId="0" fillId="0" borderId="4" xfId="0" applyBorder="1"/>
    <xf numFmtId="164" fontId="0" fillId="3" borderId="1" xfId="0" applyNumberFormat="1" applyFill="1" applyBorder="1"/>
    <xf numFmtId="164" fontId="0" fillId="0" borderId="1" xfId="0" applyNumberFormat="1" applyBorder="1"/>
    <xf numFmtId="0" fontId="5" fillId="5" borderId="0" xfId="0" applyFont="1" applyFill="1" applyAlignment="1">
      <alignment horizontal="right"/>
    </xf>
    <xf numFmtId="0" fontId="0" fillId="6" borderId="1" xfId="0" applyFill="1" applyBorder="1"/>
    <xf numFmtId="0" fontId="0" fillId="0" borderId="0" xfId="0" applyBorder="1"/>
    <xf numFmtId="17" fontId="0" fillId="0" borderId="0" xfId="0" applyNumberFormat="1"/>
    <xf numFmtId="0" fontId="4" fillId="5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4" fontId="0" fillId="8" borderId="1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10" fontId="0" fillId="0" borderId="0" xfId="1" applyNumberFormat="1" applyFont="1"/>
    <xf numFmtId="4" fontId="0" fillId="3" borderId="1" xfId="0" applyNumberFormat="1" applyFont="1" applyFill="1" applyBorder="1" applyProtection="1">
      <protection hidden="1"/>
    </xf>
    <xf numFmtId="4" fontId="0" fillId="2" borderId="1" xfId="0" applyNumberFormat="1" applyFont="1" applyFill="1" applyBorder="1" applyProtection="1">
      <protection hidden="1"/>
    </xf>
    <xf numFmtId="4" fontId="0" fillId="8" borderId="1" xfId="0" applyNumberFormat="1" applyFont="1" applyFill="1" applyBorder="1" applyProtection="1">
      <protection hidden="1"/>
    </xf>
    <xf numFmtId="4" fontId="7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0" xfId="0" applyBorder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NumberFormat="1" applyFill="1" applyBorder="1"/>
    <xf numFmtId="0" fontId="0" fillId="2" borderId="1" xfId="0" applyNumberFormat="1" applyFill="1" applyBorder="1"/>
    <xf numFmtId="0" fontId="0" fillId="6" borderId="1" xfId="0" applyNumberFormat="1" applyFill="1" applyBorder="1"/>
    <xf numFmtId="4" fontId="7" fillId="2" borderId="0" xfId="0" applyNumberFormat="1" applyFont="1" applyFill="1"/>
    <xf numFmtId="0" fontId="0" fillId="9" borderId="1" xfId="0" applyFill="1" applyBorder="1" applyAlignment="1">
      <alignment horizontal="center"/>
    </xf>
    <xf numFmtId="164" fontId="4" fillId="5" borderId="1" xfId="1" applyNumberFormat="1" applyFont="1" applyFill="1" applyBorder="1" applyAlignment="1">
      <alignment horizontal="right"/>
    </xf>
    <xf numFmtId="164" fontId="0" fillId="0" borderId="1" xfId="1" applyNumberFormat="1" applyFont="1" applyBorder="1"/>
    <xf numFmtId="4" fontId="0" fillId="10" borderId="1" xfId="0" applyNumberFormat="1" applyFill="1" applyBorder="1"/>
    <xf numFmtId="4" fontId="0" fillId="11" borderId="1" xfId="0" applyNumberFormat="1" applyFill="1" applyBorder="1"/>
    <xf numFmtId="4" fontId="0" fillId="0" borderId="0" xfId="0" applyNumberFormat="1" applyBorder="1"/>
    <xf numFmtId="0" fontId="0" fillId="3" borderId="0" xfId="0" applyFill="1" applyBorder="1" applyProtection="1">
      <protection hidden="1"/>
    </xf>
    <xf numFmtId="4" fontId="0" fillId="3" borderId="0" xfId="0" applyNumberFormat="1" applyFill="1" applyBorder="1" applyProtection="1">
      <protection hidden="1"/>
    </xf>
    <xf numFmtId="0" fontId="0" fillId="0" borderId="0" xfId="0" applyFill="1" applyBorder="1" applyAlignment="1">
      <alignment horizontal="center"/>
    </xf>
    <xf numFmtId="4" fontId="0" fillId="13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6" borderId="0" xfId="0" applyFill="1"/>
    <xf numFmtId="4" fontId="0" fillId="8" borderId="0" xfId="0" applyNumberFormat="1" applyFont="1" applyFill="1" applyBorder="1" applyProtection="1">
      <protection hidden="1"/>
    </xf>
    <xf numFmtId="4" fontId="6" fillId="8" borderId="1" xfId="0" applyNumberFormat="1" applyFont="1" applyFill="1" applyBorder="1" applyAlignment="1">
      <alignment horizontal="right" wrapText="1"/>
    </xf>
    <xf numFmtId="4" fontId="0" fillId="8" borderId="0" xfId="0" applyNumberFormat="1" applyFont="1" applyFill="1" applyBorder="1"/>
    <xf numFmtId="0" fontId="0" fillId="3" borderId="0" xfId="0" applyFill="1"/>
    <xf numFmtId="14" fontId="0" fillId="0" borderId="0" xfId="0" applyNumberFormat="1"/>
    <xf numFmtId="164" fontId="0" fillId="3" borderId="1" xfId="1" applyNumberFormat="1" applyFont="1" applyFill="1" applyBorder="1"/>
    <xf numFmtId="0" fontId="0" fillId="9" borderId="7" xfId="0" applyFill="1" applyBorder="1" applyAlignment="1">
      <alignment horizontal="center"/>
    </xf>
    <xf numFmtId="164" fontId="0" fillId="3" borderId="6" xfId="0" applyNumberFormat="1" applyFill="1" applyBorder="1"/>
    <xf numFmtId="10" fontId="0" fillId="0" borderId="1" xfId="0" applyNumberFormat="1" applyBorder="1"/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4" borderId="7" xfId="0" applyFill="1" applyBorder="1" applyProtection="1">
      <protection hidden="1"/>
    </xf>
    <xf numFmtId="10" fontId="0" fillId="0" borderId="0" xfId="1" applyNumberFormat="1" applyFont="1" applyProtection="1"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4" xfId="0" applyFill="1" applyBorder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1" fontId="0" fillId="2" borderId="0" xfId="0" applyNumberForma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7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9" fillId="14" borderId="9" xfId="2" applyFont="1" applyFill="1" applyBorder="1" applyAlignment="1" applyProtection="1">
      <alignment horizontal="center"/>
      <protection hidden="1"/>
    </xf>
    <xf numFmtId="0" fontId="9" fillId="0" borderId="10" xfId="2" applyFont="1" applyFill="1" applyBorder="1" applyAlignment="1" applyProtection="1">
      <alignment wrapText="1"/>
      <protection hidden="1"/>
    </xf>
    <xf numFmtId="14" fontId="0" fillId="2" borderId="0" xfId="0" applyNumberFormat="1" applyFill="1" applyProtection="1">
      <protection hidden="1"/>
    </xf>
    <xf numFmtId="0" fontId="0" fillId="2" borderId="0" xfId="0" applyFill="1" applyProtection="1">
      <protection hidden="1"/>
    </xf>
    <xf numFmtId="0" fontId="0" fillId="12" borderId="0" xfId="0" applyFill="1" applyProtection="1">
      <protection hidden="1"/>
    </xf>
    <xf numFmtId="9" fontId="0" fillId="12" borderId="0" xfId="0" applyNumberFormat="1" applyFill="1" applyProtection="1">
      <protection hidden="1"/>
    </xf>
    <xf numFmtId="10" fontId="0" fillId="12" borderId="0" xfId="0" applyNumberFormat="1" applyFill="1" applyProtection="1">
      <protection hidden="1"/>
    </xf>
    <xf numFmtId="1" fontId="0" fillId="2" borderId="0" xfId="0" applyNumberFormat="1" applyFill="1" applyProtection="1">
      <protection hidden="1"/>
    </xf>
    <xf numFmtId="9" fontId="0" fillId="0" borderId="0" xfId="0" applyNumberFormat="1" applyProtection="1">
      <protection hidden="1"/>
    </xf>
    <xf numFmtId="1" fontId="0" fillId="12" borderId="0" xfId="0" applyNumberFormat="1" applyFill="1" applyProtection="1"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4" borderId="5" xfId="0" applyFill="1" applyBorder="1" applyProtection="1">
      <protection hidden="1"/>
    </xf>
    <xf numFmtId="0" fontId="0" fillId="13" borderId="1" xfId="0" applyFill="1" applyBorder="1" applyAlignment="1" applyProtection="1">
      <alignment horizontal="center"/>
      <protection locked="0"/>
    </xf>
    <xf numFmtId="165" fontId="0" fillId="13" borderId="1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hidden="1"/>
    </xf>
    <xf numFmtId="4" fontId="10" fillId="4" borderId="16" xfId="0" applyNumberFormat="1" applyFont="1" applyFill="1" applyBorder="1" applyAlignment="1" applyProtection="1">
      <alignment horizontal="center"/>
      <protection hidden="1"/>
    </xf>
    <xf numFmtId="0" fontId="0" fillId="16" borderId="17" xfId="0" applyFill="1" applyBorder="1" applyProtection="1">
      <protection hidden="1"/>
    </xf>
    <xf numFmtId="0" fontId="0" fillId="16" borderId="18" xfId="0" applyFill="1" applyBorder="1" applyProtection="1">
      <protection hidden="1"/>
    </xf>
    <xf numFmtId="167" fontId="10" fillId="16" borderId="19" xfId="0" applyNumberFormat="1" applyFont="1" applyFill="1" applyBorder="1" applyAlignment="1" applyProtection="1">
      <alignment horizontal="center"/>
      <protection hidden="1"/>
    </xf>
    <xf numFmtId="0" fontId="0" fillId="16" borderId="14" xfId="0" applyFill="1" applyBorder="1" applyProtection="1">
      <protection hidden="1"/>
    </xf>
    <xf numFmtId="0" fontId="0" fillId="16" borderId="15" xfId="0" applyFill="1" applyBorder="1" applyProtection="1">
      <protection hidden="1"/>
    </xf>
    <xf numFmtId="167" fontId="10" fillId="16" borderId="22" xfId="0" applyNumberFormat="1" applyFont="1" applyFill="1" applyBorder="1" applyAlignment="1" applyProtection="1">
      <alignment horizontal="center"/>
      <protection hidden="1"/>
    </xf>
    <xf numFmtId="165" fontId="10" fillId="4" borderId="11" xfId="0" applyNumberFormat="1" applyFont="1" applyFill="1" applyBorder="1" applyAlignment="1" applyProtection="1">
      <alignment horizontal="center"/>
      <protection hidden="1"/>
    </xf>
    <xf numFmtId="0" fontId="0" fillId="17" borderId="24" xfId="0" applyFill="1" applyBorder="1" applyProtection="1">
      <protection hidden="1"/>
    </xf>
    <xf numFmtId="0" fontId="0" fillId="17" borderId="25" xfId="0" applyFill="1" applyBorder="1" applyProtection="1">
      <protection hidden="1"/>
    </xf>
    <xf numFmtId="0" fontId="10" fillId="17" borderId="23" xfId="0" applyFont="1" applyFill="1" applyBorder="1" applyAlignment="1" applyProtection="1">
      <alignment horizontal="center"/>
      <protection hidden="1"/>
    </xf>
    <xf numFmtId="0" fontId="0" fillId="17" borderId="23" xfId="0" applyFill="1" applyBorder="1" applyAlignment="1" applyProtection="1">
      <alignment horizontal="center"/>
      <protection hidden="1"/>
    </xf>
    <xf numFmtId="0" fontId="0" fillId="18" borderId="2" xfId="0" applyFill="1" applyBorder="1" applyProtection="1">
      <protection hidden="1"/>
    </xf>
    <xf numFmtId="0" fontId="0" fillId="18" borderId="3" xfId="0" applyFill="1" applyBorder="1" applyProtection="1">
      <protection hidden="1"/>
    </xf>
    <xf numFmtId="0" fontId="10" fillId="18" borderId="1" xfId="0" applyFont="1" applyFill="1" applyBorder="1" applyAlignment="1" applyProtection="1">
      <alignment horizontal="center"/>
      <protection hidden="1"/>
    </xf>
    <xf numFmtId="0" fontId="0" fillId="18" borderId="1" xfId="0" applyFill="1" applyBorder="1" applyAlignment="1" applyProtection="1">
      <alignment horizontal="center"/>
      <protection hidden="1"/>
    </xf>
    <xf numFmtId="1" fontId="10" fillId="18" borderId="1" xfId="0" applyNumberFormat="1" applyFont="1" applyFill="1" applyBorder="1" applyAlignment="1" applyProtection="1">
      <alignment horizontal="center"/>
      <protection hidden="1"/>
    </xf>
    <xf numFmtId="0" fontId="0" fillId="19" borderId="2" xfId="0" applyFill="1" applyBorder="1" applyProtection="1">
      <protection hidden="1"/>
    </xf>
    <xf numFmtId="0" fontId="0" fillId="19" borderId="3" xfId="0" applyFill="1" applyBorder="1" applyProtection="1">
      <protection hidden="1"/>
    </xf>
    <xf numFmtId="1" fontId="10" fillId="19" borderId="1" xfId="0" applyNumberFormat="1" applyFont="1" applyFill="1" applyBorder="1" applyAlignment="1" applyProtection="1">
      <alignment horizontal="center"/>
      <protection hidden="1"/>
    </xf>
    <xf numFmtId="0" fontId="0" fillId="19" borderId="4" xfId="0" applyFill="1" applyBorder="1" applyProtection="1">
      <protection hidden="1"/>
    </xf>
    <xf numFmtId="0" fontId="0" fillId="19" borderId="5" xfId="0" applyFill="1" applyBorder="1" applyProtection="1">
      <protection hidden="1"/>
    </xf>
    <xf numFmtId="1" fontId="10" fillId="19" borderId="11" xfId="0" applyNumberFormat="1" applyFont="1" applyFill="1" applyBorder="1" applyAlignment="1" applyProtection="1">
      <alignment horizontal="center"/>
      <protection hidden="1"/>
    </xf>
    <xf numFmtId="0" fontId="16" fillId="19" borderId="12" xfId="0" applyFont="1" applyFill="1" applyBorder="1" applyProtection="1">
      <protection hidden="1"/>
    </xf>
    <xf numFmtId="0" fontId="16" fillId="19" borderId="13" xfId="0" applyFont="1" applyFill="1" applyBorder="1" applyProtection="1">
      <protection hidden="1"/>
    </xf>
    <xf numFmtId="0" fontId="16" fillId="19" borderId="14" xfId="0" applyFont="1" applyFill="1" applyBorder="1" applyProtection="1">
      <protection hidden="1"/>
    </xf>
    <xf numFmtId="0" fontId="16" fillId="19" borderId="15" xfId="0" applyFont="1" applyFill="1" applyBorder="1" applyProtection="1">
      <protection hidden="1"/>
    </xf>
    <xf numFmtId="10" fontId="15" fillId="19" borderId="26" xfId="1" applyNumberFormat="1" applyFont="1" applyFill="1" applyBorder="1" applyAlignment="1" applyProtection="1">
      <alignment horizontal="center"/>
      <protection hidden="1"/>
    </xf>
    <xf numFmtId="166" fontId="15" fillId="19" borderId="27" xfId="0" applyNumberFormat="1" applyFont="1" applyFill="1" applyBorder="1" applyAlignment="1" applyProtection="1">
      <alignment horizontal="center"/>
      <protection hidden="1"/>
    </xf>
    <xf numFmtId="0" fontId="0" fillId="19" borderId="27" xfId="0" applyFill="1" applyBorder="1" applyProtection="1">
      <protection hidden="1"/>
    </xf>
    <xf numFmtId="0" fontId="0" fillId="19" borderId="28" xfId="0" applyFill="1" applyBorder="1" applyProtection="1">
      <protection hidden="1"/>
    </xf>
    <xf numFmtId="1" fontId="0" fillId="13" borderId="3" xfId="0" applyNumberFormat="1" applyFill="1" applyBorder="1" applyAlignment="1" applyProtection="1">
      <alignment horizontal="center"/>
      <protection locked="0"/>
    </xf>
    <xf numFmtId="165" fontId="0" fillId="9" borderId="1" xfId="0" applyNumberFormat="1" applyFill="1" applyBorder="1" applyAlignment="1" applyProtection="1">
      <alignment horizontal="center"/>
      <protection locked="0"/>
    </xf>
    <xf numFmtId="0" fontId="0" fillId="9" borderId="3" xfId="0" applyFill="1" applyBorder="1" applyAlignment="1" applyProtection="1">
      <alignment horizontal="right"/>
      <protection hidden="1"/>
    </xf>
    <xf numFmtId="0" fontId="0" fillId="20" borderId="2" xfId="0" applyFill="1" applyBorder="1" applyProtection="1">
      <protection hidden="1"/>
    </xf>
    <xf numFmtId="0" fontId="0" fillId="20" borderId="3" xfId="0" applyFill="1" applyBorder="1" applyProtection="1">
      <protection hidden="1"/>
    </xf>
    <xf numFmtId="0" fontId="16" fillId="20" borderId="3" xfId="0" applyFont="1" applyFill="1" applyBorder="1" applyProtection="1">
      <protection hidden="1"/>
    </xf>
    <xf numFmtId="0" fontId="16" fillId="20" borderId="29" xfId="0" applyFont="1" applyFill="1" applyBorder="1" applyProtection="1">
      <protection hidden="1"/>
    </xf>
    <xf numFmtId="0" fontId="0" fillId="20" borderId="24" xfId="0" applyFill="1" applyBorder="1" applyProtection="1">
      <protection hidden="1"/>
    </xf>
    <xf numFmtId="0" fontId="0" fillId="20" borderId="29" xfId="0" applyFill="1" applyBorder="1" applyProtection="1">
      <protection hidden="1"/>
    </xf>
    <xf numFmtId="166" fontId="17" fillId="20" borderId="29" xfId="0" applyNumberFormat="1" applyFont="1" applyFill="1" applyBorder="1" applyAlignment="1" applyProtection="1">
      <alignment horizontal="center"/>
      <protection hidden="1"/>
    </xf>
    <xf numFmtId="166" fontId="17" fillId="20" borderId="3" xfId="0" applyNumberFormat="1" applyFont="1" applyFill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locked="0"/>
    </xf>
    <xf numFmtId="0" fontId="0" fillId="21" borderId="4" xfId="0" applyFill="1" applyBorder="1" applyProtection="1">
      <protection hidden="1"/>
    </xf>
    <xf numFmtId="0" fontId="0" fillId="21" borderId="5" xfId="0" applyFill="1" applyBorder="1" applyProtection="1">
      <protection hidden="1"/>
    </xf>
    <xf numFmtId="165" fontId="10" fillId="21" borderId="11" xfId="0" applyNumberFormat="1" applyFont="1" applyFill="1" applyBorder="1" applyAlignment="1" applyProtection="1">
      <alignment horizontal="center"/>
      <protection hidden="1"/>
    </xf>
    <xf numFmtId="0" fontId="0" fillId="21" borderId="2" xfId="0" applyFill="1" applyBorder="1" applyProtection="1">
      <protection hidden="1"/>
    </xf>
    <xf numFmtId="0" fontId="0" fillId="21" borderId="3" xfId="0" applyFill="1" applyBorder="1" applyProtection="1">
      <protection hidden="1"/>
    </xf>
    <xf numFmtId="0" fontId="0" fillId="16" borderId="2" xfId="0" applyFill="1" applyBorder="1" applyProtection="1">
      <protection hidden="1"/>
    </xf>
    <xf numFmtId="0" fontId="0" fillId="16" borderId="3" xfId="0" applyFill="1" applyBorder="1" applyProtection="1">
      <protection hidden="1"/>
    </xf>
    <xf numFmtId="0" fontId="10" fillId="16" borderId="1" xfId="0" applyFont="1" applyFill="1" applyBorder="1" applyAlignment="1" applyProtection="1">
      <alignment horizontal="center"/>
      <protection hidden="1"/>
    </xf>
    <xf numFmtId="0" fontId="0" fillId="19" borderId="24" xfId="0" applyFill="1" applyBorder="1" applyProtection="1">
      <protection hidden="1"/>
    </xf>
    <xf numFmtId="0" fontId="0" fillId="19" borderId="31" xfId="0" applyFill="1" applyBorder="1" applyProtection="1">
      <protection hidden="1"/>
    </xf>
    <xf numFmtId="0" fontId="0" fillId="4" borderId="6" xfId="0" applyFill="1" applyBorder="1" applyProtection="1">
      <protection hidden="1"/>
    </xf>
    <xf numFmtId="165" fontId="0" fillId="13" borderId="3" xfId="0" applyNumberFormat="1" applyFill="1" applyBorder="1" applyAlignment="1" applyProtection="1">
      <alignment horizontal="center"/>
      <protection locked="0"/>
    </xf>
    <xf numFmtId="0" fontId="0" fillId="19" borderId="7" xfId="0" applyFill="1" applyBorder="1" applyProtection="1">
      <protection hidden="1"/>
    </xf>
    <xf numFmtId="0" fontId="0" fillId="19" borderId="30" xfId="0" applyFill="1" applyBorder="1" applyProtection="1">
      <protection hidden="1"/>
    </xf>
    <xf numFmtId="0" fontId="16" fillId="19" borderId="2" xfId="0" applyFont="1" applyFill="1" applyBorder="1" applyProtection="1">
      <protection hidden="1"/>
    </xf>
    <xf numFmtId="0" fontId="16" fillId="19" borderId="3" xfId="0" applyFont="1" applyFill="1" applyBorder="1" applyProtection="1">
      <protection hidden="1"/>
    </xf>
    <xf numFmtId="1" fontId="0" fillId="0" borderId="0" xfId="0" applyNumberFormat="1" applyProtection="1">
      <protection hidden="1"/>
    </xf>
    <xf numFmtId="0" fontId="11" fillId="4" borderId="1" xfId="0" applyFont="1" applyFill="1" applyBorder="1" applyAlignment="1" applyProtection="1">
      <alignment horizontal="center"/>
      <protection hidden="1"/>
    </xf>
    <xf numFmtId="0" fontId="12" fillId="15" borderId="1" xfId="0" applyFont="1" applyFill="1" applyBorder="1" applyAlignment="1" applyProtection="1">
      <alignment horizontal="center"/>
      <protection hidden="1"/>
    </xf>
    <xf numFmtId="0" fontId="13" fillId="3" borderId="1" xfId="0" applyFont="1" applyFill="1" applyBorder="1" applyAlignment="1" applyProtection="1">
      <alignment horizontal="center"/>
      <protection hidden="1"/>
    </xf>
    <xf numFmtId="0" fontId="0" fillId="16" borderId="20" xfId="0" applyFill="1" applyBorder="1" applyAlignment="1" applyProtection="1">
      <alignment horizontal="center" wrapText="1"/>
      <protection hidden="1"/>
    </xf>
    <xf numFmtId="0" fontId="0" fillId="16" borderId="21" xfId="0" applyFill="1" applyBorder="1" applyAlignment="1" applyProtection="1">
      <alignment horizontal="center" wrapText="1"/>
      <protection hidden="1"/>
    </xf>
    <xf numFmtId="0" fontId="0" fillId="16" borderId="7" xfId="0" applyFill="1" applyBorder="1" applyAlignment="1" applyProtection="1">
      <alignment horizontal="center" wrapText="1"/>
      <protection hidden="1"/>
    </xf>
    <xf numFmtId="0" fontId="0" fillId="16" borderId="30" xfId="0" applyFill="1" applyBorder="1" applyAlignment="1" applyProtection="1">
      <alignment horizontal="center" wrapText="1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10" fillId="2" borderId="3" xfId="0" applyFont="1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Datos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57"/>
  <sheetViews>
    <sheetView tabSelected="1" topLeftCell="A6" workbookViewId="0">
      <selection activeCell="D35" sqref="D35"/>
    </sheetView>
  </sheetViews>
  <sheetFormatPr baseColWidth="10" defaultRowHeight="15"/>
  <cols>
    <col min="1" max="1" width="11.42578125" style="3"/>
    <col min="2" max="2" width="40.42578125" style="3" customWidth="1"/>
    <col min="3" max="3" width="20.5703125" style="3" customWidth="1"/>
    <col min="4" max="4" width="43.42578125" style="3" customWidth="1"/>
    <col min="5" max="5" width="20" style="3" customWidth="1"/>
    <col min="6" max="6" width="18.7109375" style="3" customWidth="1"/>
    <col min="7" max="7" width="10.7109375" style="3" bestFit="1" customWidth="1"/>
    <col min="8" max="8" width="6.7109375" style="3" bestFit="1" customWidth="1"/>
    <col min="9" max="9" width="10.7109375" style="3" bestFit="1" customWidth="1"/>
    <col min="10" max="10" width="6.85546875" style="3" customWidth="1"/>
    <col min="11" max="11" width="7.140625" style="3" customWidth="1"/>
    <col min="12" max="12" width="18.7109375" style="3" bestFit="1" customWidth="1"/>
    <col min="13" max="13" width="12" style="3" bestFit="1" customWidth="1"/>
    <col min="14" max="14" width="10.7109375" style="3" bestFit="1" customWidth="1"/>
    <col min="15" max="15" width="8.140625" style="3" bestFit="1" customWidth="1"/>
    <col min="16" max="16" width="10.7109375" style="3" bestFit="1" customWidth="1"/>
    <col min="17" max="16384" width="11.42578125" style="3"/>
  </cols>
  <sheetData>
    <row r="1" spans="2:10" ht="23.25">
      <c r="B1" s="165" t="s">
        <v>158</v>
      </c>
      <c r="C1" s="165"/>
      <c r="D1" s="165"/>
      <c r="E1" s="165"/>
    </row>
    <row r="2" spans="2:10" ht="15.75">
      <c r="B2" s="172" t="s">
        <v>141</v>
      </c>
      <c r="C2" s="173"/>
      <c r="D2" s="173"/>
      <c r="E2" s="174"/>
    </row>
    <row r="3" spans="2:10" ht="23.25">
      <c r="B3" s="166" t="s">
        <v>134</v>
      </c>
      <c r="C3" s="166"/>
      <c r="D3" s="166"/>
      <c r="E3" s="166"/>
    </row>
    <row r="4" spans="2:10" ht="15.75">
      <c r="B4" s="167" t="s">
        <v>148</v>
      </c>
      <c r="C4" s="167"/>
      <c r="D4" s="167"/>
      <c r="E4" s="167"/>
    </row>
    <row r="6" spans="2:10" ht="15" customHeight="1">
      <c r="B6" s="68" t="s">
        <v>120</v>
      </c>
      <c r="C6" s="69"/>
      <c r="D6" s="102" t="s">
        <v>125</v>
      </c>
      <c r="E6" s="175" t="s">
        <v>147</v>
      </c>
    </row>
    <row r="7" spans="2:10">
      <c r="B7" s="68" t="s">
        <v>98</v>
      </c>
      <c r="C7" s="69"/>
      <c r="D7" s="103">
        <v>22773</v>
      </c>
      <c r="E7" s="175"/>
      <c r="H7" s="70"/>
      <c r="J7" s="71"/>
    </row>
    <row r="8" spans="2:10">
      <c r="B8" s="68" t="s">
        <v>154</v>
      </c>
      <c r="C8" s="69"/>
      <c r="D8" s="159">
        <v>41997</v>
      </c>
      <c r="E8" s="175"/>
      <c r="H8" s="70"/>
      <c r="J8" s="71"/>
    </row>
    <row r="9" spans="2:10">
      <c r="B9" s="68" t="s">
        <v>136</v>
      </c>
      <c r="C9" s="69"/>
      <c r="D9" s="136">
        <v>10</v>
      </c>
      <c r="E9" s="175"/>
      <c r="F9" s="75" t="str">
        <f>CONCATENATE((INT(+D9/12))," años, ",INT(((+D9/12)-(INT(+D9/12)))*12)," meses.")</f>
        <v>0 años, 10 meses.</v>
      </c>
    </row>
    <row r="10" spans="2:10">
      <c r="B10" s="68" t="s">
        <v>144</v>
      </c>
      <c r="C10" s="138" t="s">
        <v>149</v>
      </c>
      <c r="D10" s="137">
        <v>41967</v>
      </c>
      <c r="E10" s="175"/>
    </row>
    <row r="11" spans="2:10">
      <c r="B11" s="68" t="s">
        <v>144</v>
      </c>
      <c r="C11" s="138" t="s">
        <v>143</v>
      </c>
      <c r="D11" s="147">
        <v>21</v>
      </c>
      <c r="E11" s="175"/>
    </row>
    <row r="12" spans="2:10">
      <c r="B12" s="68" t="s">
        <v>144</v>
      </c>
      <c r="C12" s="138" t="s">
        <v>145</v>
      </c>
      <c r="D12" s="147">
        <v>9</v>
      </c>
      <c r="E12" s="175"/>
    </row>
    <row r="13" spans="2:10">
      <c r="B13" s="68" t="s">
        <v>144</v>
      </c>
      <c r="C13" s="138" t="s">
        <v>146</v>
      </c>
      <c r="D13" s="147">
        <v>16</v>
      </c>
      <c r="E13" s="175"/>
    </row>
    <row r="15" spans="2:10" ht="15.75" hidden="1">
      <c r="B15" s="77" t="s">
        <v>155</v>
      </c>
      <c r="C15" s="101"/>
      <c r="D15" s="112">
        <f>IF(D7&gt;G132,D7+H132,IF(D7&gt;G131,D7+H131,IF(D7&gt;G130,D7+H130,IF(D7&gt;G129,D7+H129,IF(D7&gt;G128,D7+H128,IF(D7&gt;G128,D7+H128,IF(D7&gt;G127,D7+H127,IF(D7&gt;G126,D7+H126,IF(D7&gt;G125,D7+H125,IF(D7&gt;G124,D7+H124,IF(D7&gt;G123,D7+H123,IF(D7&gt;G122,D7+H122,IF(D7&gt;G121,D7+H121,IF(D7&gt;G120,D7+H120,IF(D7&gt;G119,D7+H119,0)))))))))))))))</f>
        <v>47245</v>
      </c>
    </row>
    <row r="16" spans="2:10" ht="15.75">
      <c r="B16" s="148" t="s">
        <v>137</v>
      </c>
      <c r="C16" s="149"/>
      <c r="D16" s="150">
        <f>+D10-(INT((D11*365.25)+(D12*30)+D13))</f>
        <v>34011</v>
      </c>
      <c r="E16" s="151" t="s">
        <v>142</v>
      </c>
      <c r="F16" s="152"/>
    </row>
    <row r="17" spans="2:8" ht="15.75">
      <c r="B17" s="77" t="s">
        <v>156</v>
      </c>
      <c r="C17" s="101"/>
      <c r="D17" s="112" t="str">
        <f>IF(DATEDIF(D7,D8,"y")&gt;0,DATEDIF(D7,D8,"y")&amp;" "&amp;CHOOSE(MIN(DATEDIF(D7,D8,"y")+1,3),"","año ","años "),"")&amp;IF(DATEDIF(D7,D8,"ym")&gt;0,DATEDIF(D7,D8,"ym")&amp;" "&amp;CHOOSE(MIN(DATEDIF(D7,D8,"ym")+1,3),"","mes ","meses "),"")&amp;IF(DATEDIF(D7,D8,"md")&gt;0,DATEDIF(D7,D8,"md")&amp;" "&amp;CHOOSE(MIN(DATEDIF(D7,D8,"md")+1,3),"","día ","días "),"")</f>
        <v xml:space="preserve">52 años 7 meses 17 días </v>
      </c>
    </row>
    <row r="18" spans="2:8" ht="15.75" hidden="1">
      <c r="B18" s="153" t="s">
        <v>157</v>
      </c>
      <c r="C18" s="154"/>
      <c r="D18" s="155" t="str">
        <f>IF(DATEDIF(D7,D15,"y")&gt;0,DATEDIF(D7,D15,"y")&amp;" "&amp;CHOOSE(MIN(DATEDIF(D7,D15,"y")+1,3),"","año ","años "),"")&amp;IF(DATEDIF(D7,D15,"ym")&gt;0,DATEDIF(D7,D15,"ym")&amp;" "&amp;CHOOSE(MIN(DATEDIF(D7,D15,"ym")+1,3),"","mes ","meses "),"")&amp;IF(DATEDIF(D7,D15,"md")&gt;0,DATEDIF(D7,D15,"md")&amp;" "&amp;CHOOSE(MIN(DATEDIF(D7,D15,"md")+1,3),"","día ","días "),"")</f>
        <v xml:space="preserve">67 años </v>
      </c>
    </row>
    <row r="19" spans="2:8" ht="15.75">
      <c r="B19" s="113" t="s">
        <v>139</v>
      </c>
      <c r="C19" s="114"/>
      <c r="D19" s="115">
        <f>+D11</f>
        <v>21</v>
      </c>
      <c r="E19" s="116" t="str">
        <f>CONCATENATE((INT(+(DATE(2015,1,1)-D16)/365.25))," años, ",INT(((+(DATE(2015,1,1)-D16)/365.25)-(INT(+(DATE(2015,1,1)-D16)/365.25)))*12)," meses.")</f>
        <v>21 años, 10 meses.</v>
      </c>
    </row>
    <row r="20" spans="2:8" ht="15.75">
      <c r="B20" s="117" t="s">
        <v>150</v>
      </c>
      <c r="C20" s="118"/>
      <c r="D20" s="119">
        <f>+((INT((+D15-D16)/365.25))*12)+(INT((((+D15-D16)/365.25)-(INT((+D15-D16)/365.25)))*12))</f>
        <v>434</v>
      </c>
      <c r="E20" s="120" t="str">
        <f>CONCATENATE((INT(+D20/12))," años, ",INT(((+D20/12)-(INT(+D20/12)))*12)," meses.")</f>
        <v>36 años, 1 meses.</v>
      </c>
    </row>
    <row r="21" spans="2:8" ht="15.75">
      <c r="B21" s="117" t="s">
        <v>135</v>
      </c>
      <c r="C21" s="118"/>
      <c r="D21" s="121">
        <f>+D20+D9</f>
        <v>444</v>
      </c>
      <c r="E21" s="120" t="str">
        <f>CONCATENATE((INT(+D21/12))," años, ",INT(((+D21/12)-(INT(+D21/12)))*12)," meses.")</f>
        <v>37 años, 0 meses.</v>
      </c>
    </row>
    <row r="22" spans="2:8" ht="15.75">
      <c r="B22" s="122" t="s">
        <v>127</v>
      </c>
      <c r="C22" s="123"/>
      <c r="D22" s="124">
        <f>8*12</f>
        <v>96</v>
      </c>
    </row>
    <row r="23" spans="2:8" ht="16.5" thickBot="1">
      <c r="B23" s="125" t="s">
        <v>132</v>
      </c>
      <c r="C23" s="126"/>
      <c r="D23" s="127">
        <v>112</v>
      </c>
    </row>
    <row r="24" spans="2:8" ht="15.75" customHeight="1">
      <c r="B24" s="106" t="s">
        <v>128</v>
      </c>
      <c r="C24" s="107"/>
      <c r="D24" s="108">
        <f>DATE(E93,D93,1)</f>
        <v>39022</v>
      </c>
      <c r="E24" s="168" t="s">
        <v>138</v>
      </c>
      <c r="F24" s="169"/>
    </row>
    <row r="25" spans="2:8" ht="16.5" thickBot="1">
      <c r="B25" s="109" t="s">
        <v>129</v>
      </c>
      <c r="C25" s="110"/>
      <c r="D25" s="111">
        <f>DATE(E94,D94,1)</f>
        <v>41913</v>
      </c>
      <c r="E25" s="170"/>
      <c r="F25" s="171"/>
    </row>
    <row r="26" spans="2:8" ht="15.75">
      <c r="B26" s="73" t="s">
        <v>130</v>
      </c>
      <c r="C26" s="104"/>
      <c r="D26" s="105">
        <f>MAX(Paso02!C2:C528)/D23</f>
        <v>2724.9992533280788</v>
      </c>
      <c r="E26" s="68" t="s">
        <v>153</v>
      </c>
      <c r="F26" s="158"/>
      <c r="G26" s="158"/>
      <c r="H26" s="69"/>
    </row>
    <row r="27" spans="2:8" ht="18.75" hidden="1">
      <c r="B27" s="128" t="s">
        <v>131</v>
      </c>
      <c r="C27" s="129"/>
      <c r="D27" s="132">
        <f>IF(YEAR(D15)=2014,O136,IF(YEAR(D15)=2015,O136,IF(YEAR(D15)=2016,O137,IF(YEAR(D15)=2017,O138,IF(YEAR(D15)=2018,O139,IF(YEAR(D15)=2019,O140,IF(YEAR(D15)=2020,O143,IF(YEAR(D15)=2021,O144,IF(YEAR(D15)=2022,O145,IF(YEAR(D15)=2023,O148,IF(YEAR(D15)=2024,O149,IF(YEAR(D15)=2025,O150,IF(YEAR(D15)=2026,O151,O154)))))))))))))</f>
        <v>1</v>
      </c>
      <c r="E27" s="156" t="s">
        <v>140</v>
      </c>
      <c r="F27" s="157"/>
    </row>
    <row r="28" spans="2:8" ht="19.5" hidden="1" thickBot="1">
      <c r="B28" s="162"/>
      <c r="C28" s="163"/>
      <c r="D28" s="133">
        <f>IF((DATEDIF(D7,D8,"y"))&lt;55,D26*55%,D26*75%)</f>
        <v>1498.7495893304435</v>
      </c>
      <c r="E28" s="160"/>
      <c r="F28" s="161"/>
    </row>
    <row r="29" spans="2:8" ht="19.5" thickBot="1">
      <c r="B29" s="130" t="s">
        <v>159</v>
      </c>
      <c r="C29" s="131"/>
      <c r="D29" s="133">
        <f>IF(IF((DATEDIF(D7,D8,"y"))&lt;55,D26*55%,D26*75%)&gt;2560.9,2560.9,IF((DATEDIF(D7,D8,"y"))&lt;55,D26*55%,D26*75%))</f>
        <v>1498.7495893304435</v>
      </c>
      <c r="E29" s="134" t="s">
        <v>151</v>
      </c>
      <c r="F29" s="135"/>
    </row>
    <row r="30" spans="2:8" ht="18.75" hidden="1">
      <c r="B30" s="143" t="s">
        <v>152</v>
      </c>
      <c r="C30" s="142"/>
      <c r="D30" s="145">
        <f>+D26*55%</f>
        <v>1498.7495893304435</v>
      </c>
      <c r="E30" s="143" t="s">
        <v>160</v>
      </c>
      <c r="F30" s="144"/>
    </row>
    <row r="31" spans="2:8" ht="18.75">
      <c r="B31" s="139" t="s">
        <v>161</v>
      </c>
      <c r="C31" s="141"/>
      <c r="D31" s="146">
        <f>+D26*75%</f>
        <v>2043.7494399960592</v>
      </c>
      <c r="E31" s="139"/>
      <c r="F31" s="140"/>
    </row>
    <row r="33" spans="2:4">
      <c r="B33" s="68" t="s">
        <v>96</v>
      </c>
      <c r="C33" s="75" t="s">
        <v>67</v>
      </c>
      <c r="D33" s="100" t="s">
        <v>97</v>
      </c>
    </row>
    <row r="34" spans="2:4">
      <c r="B34" s="73" t="s">
        <v>96</v>
      </c>
      <c r="C34" s="76" t="s">
        <v>68</v>
      </c>
      <c r="D34" s="100" t="s">
        <v>97</v>
      </c>
    </row>
    <row r="35" spans="2:4">
      <c r="B35" s="68" t="s">
        <v>96</v>
      </c>
      <c r="C35" s="75" t="s">
        <v>69</v>
      </c>
      <c r="D35" s="100" t="s">
        <v>97</v>
      </c>
    </row>
    <row r="36" spans="2:4">
      <c r="B36" s="73" t="s">
        <v>96</v>
      </c>
      <c r="C36" s="76" t="s">
        <v>70</v>
      </c>
      <c r="D36" s="100" t="s">
        <v>97</v>
      </c>
    </row>
    <row r="37" spans="2:4">
      <c r="B37" s="68" t="s">
        <v>96</v>
      </c>
      <c r="C37" s="75" t="s">
        <v>71</v>
      </c>
      <c r="D37" s="100" t="s">
        <v>97</v>
      </c>
    </row>
    <row r="38" spans="2:4">
      <c r="B38" s="73" t="s">
        <v>96</v>
      </c>
      <c r="C38" s="76" t="s">
        <v>72</v>
      </c>
      <c r="D38" s="100" t="s">
        <v>97</v>
      </c>
    </row>
    <row r="39" spans="2:4">
      <c r="B39" s="68" t="s">
        <v>96</v>
      </c>
      <c r="C39" s="75" t="s">
        <v>73</v>
      </c>
      <c r="D39" s="100" t="s">
        <v>97</v>
      </c>
    </row>
    <row r="40" spans="2:4">
      <c r="B40" s="73" t="s">
        <v>96</v>
      </c>
      <c r="C40" s="76" t="s">
        <v>74</v>
      </c>
      <c r="D40" s="100" t="s">
        <v>97</v>
      </c>
    </row>
    <row r="41" spans="2:4">
      <c r="B41" s="68" t="s">
        <v>96</v>
      </c>
      <c r="C41" s="75" t="s">
        <v>75</v>
      </c>
      <c r="D41" s="100" t="s">
        <v>97</v>
      </c>
    </row>
    <row r="42" spans="2:4">
      <c r="B42" s="68" t="s">
        <v>96</v>
      </c>
      <c r="C42" s="75" t="s">
        <v>76</v>
      </c>
      <c r="D42" s="100" t="s">
        <v>97</v>
      </c>
    </row>
    <row r="43" spans="2:4">
      <c r="B43" s="73" t="s">
        <v>96</v>
      </c>
      <c r="C43" s="76" t="s">
        <v>77</v>
      </c>
      <c r="D43" s="100" t="s">
        <v>97</v>
      </c>
    </row>
    <row r="44" spans="2:4">
      <c r="B44" s="68" t="s">
        <v>96</v>
      </c>
      <c r="C44" s="75" t="s">
        <v>78</v>
      </c>
      <c r="D44" s="100" t="s">
        <v>97</v>
      </c>
    </row>
    <row r="45" spans="2:4">
      <c r="B45" s="73" t="s">
        <v>96</v>
      </c>
      <c r="C45" s="76" t="s">
        <v>79</v>
      </c>
      <c r="D45" s="100" t="s">
        <v>97</v>
      </c>
    </row>
    <row r="46" spans="2:4">
      <c r="B46" s="68" t="s">
        <v>96</v>
      </c>
      <c r="C46" s="75" t="s">
        <v>80</v>
      </c>
      <c r="D46" s="100" t="s">
        <v>97</v>
      </c>
    </row>
    <row r="47" spans="2:4">
      <c r="B47" s="73" t="s">
        <v>96</v>
      </c>
      <c r="C47" s="76" t="s">
        <v>81</v>
      </c>
      <c r="D47" s="100" t="s">
        <v>97</v>
      </c>
    </row>
    <row r="48" spans="2:4">
      <c r="B48" s="68" t="s">
        <v>96</v>
      </c>
      <c r="C48" s="75" t="s">
        <v>82</v>
      </c>
      <c r="D48" s="100" t="s">
        <v>97</v>
      </c>
    </row>
    <row r="49" spans="2:4">
      <c r="B49" s="73" t="s">
        <v>96</v>
      </c>
      <c r="C49" s="76" t="s">
        <v>83</v>
      </c>
      <c r="D49" s="100" t="s">
        <v>97</v>
      </c>
    </row>
    <row r="50" spans="2:4">
      <c r="B50" s="68" t="s">
        <v>96</v>
      </c>
      <c r="C50" s="75" t="s">
        <v>84</v>
      </c>
      <c r="D50" s="100" t="s">
        <v>97</v>
      </c>
    </row>
    <row r="51" spans="2:4">
      <c r="B51" s="68" t="s">
        <v>96</v>
      </c>
      <c r="C51" s="75" t="s">
        <v>85</v>
      </c>
      <c r="D51" s="100" t="s">
        <v>97</v>
      </c>
    </row>
    <row r="52" spans="2:4">
      <c r="B52" s="73" t="s">
        <v>96</v>
      </c>
      <c r="C52" s="76" t="s">
        <v>86</v>
      </c>
      <c r="D52" s="100" t="s">
        <v>97</v>
      </c>
    </row>
    <row r="53" spans="2:4" hidden="1">
      <c r="B53" s="68" t="s">
        <v>96</v>
      </c>
      <c r="C53" s="75" t="s">
        <v>87</v>
      </c>
      <c r="D53" s="100" t="s">
        <v>97</v>
      </c>
    </row>
    <row r="54" spans="2:4" hidden="1">
      <c r="B54" s="73" t="s">
        <v>96</v>
      </c>
      <c r="C54" s="76" t="s">
        <v>88</v>
      </c>
      <c r="D54" s="100" t="s">
        <v>97</v>
      </c>
    </row>
    <row r="55" spans="2:4" hidden="1">
      <c r="B55" s="68" t="s">
        <v>96</v>
      </c>
      <c r="C55" s="75" t="s">
        <v>89</v>
      </c>
      <c r="D55" s="100" t="s">
        <v>97</v>
      </c>
    </row>
    <row r="56" spans="2:4" hidden="1">
      <c r="B56" s="73" t="s">
        <v>96</v>
      </c>
      <c r="C56" s="76" t="s">
        <v>90</v>
      </c>
      <c r="D56" s="100" t="s">
        <v>97</v>
      </c>
    </row>
    <row r="57" spans="2:4" hidden="1">
      <c r="B57" s="68" t="s">
        <v>96</v>
      </c>
      <c r="C57" s="75" t="s">
        <v>91</v>
      </c>
      <c r="D57" s="100" t="s">
        <v>97</v>
      </c>
    </row>
    <row r="58" spans="2:4" hidden="1">
      <c r="B58" s="68" t="s">
        <v>96</v>
      </c>
      <c r="C58" s="75" t="s">
        <v>92</v>
      </c>
      <c r="D58" s="100" t="s">
        <v>97</v>
      </c>
    </row>
    <row r="59" spans="2:4" hidden="1">
      <c r="B59" s="68" t="s">
        <v>96</v>
      </c>
      <c r="C59" s="75" t="s">
        <v>99</v>
      </c>
      <c r="D59" s="100" t="s">
        <v>97</v>
      </c>
    </row>
    <row r="60" spans="2:4" hidden="1">
      <c r="B60" s="77" t="s">
        <v>96</v>
      </c>
      <c r="C60" s="78" t="s">
        <v>100</v>
      </c>
      <c r="D60" s="100" t="s">
        <v>97</v>
      </c>
    </row>
    <row r="61" spans="2:4" hidden="1">
      <c r="B61" s="68" t="s">
        <v>96</v>
      </c>
      <c r="C61" s="75" t="s">
        <v>101</v>
      </c>
      <c r="D61" s="100" t="s">
        <v>97</v>
      </c>
    </row>
    <row r="62" spans="2:4" hidden="1">
      <c r="B62" s="73" t="s">
        <v>96</v>
      </c>
      <c r="C62" s="78" t="s">
        <v>102</v>
      </c>
      <c r="D62" s="100" t="s">
        <v>97</v>
      </c>
    </row>
    <row r="63" spans="2:4" hidden="1">
      <c r="B63" s="68" t="s">
        <v>96</v>
      </c>
      <c r="C63" s="75" t="s">
        <v>103</v>
      </c>
      <c r="D63" s="100" t="s">
        <v>97</v>
      </c>
    </row>
    <row r="64" spans="2:4" hidden="1">
      <c r="B64" s="73" t="s">
        <v>96</v>
      </c>
      <c r="C64" s="78" t="s">
        <v>104</v>
      </c>
      <c r="D64" s="100" t="s">
        <v>97</v>
      </c>
    </row>
    <row r="65" spans="2:4" hidden="1">
      <c r="B65" s="68" t="s">
        <v>96</v>
      </c>
      <c r="C65" s="75" t="s">
        <v>105</v>
      </c>
      <c r="D65" s="100" t="s">
        <v>97</v>
      </c>
    </row>
    <row r="66" spans="2:4" hidden="1">
      <c r="B66" s="73" t="s">
        <v>96</v>
      </c>
      <c r="C66" s="78" t="s">
        <v>106</v>
      </c>
      <c r="D66" s="100" t="s">
        <v>97</v>
      </c>
    </row>
    <row r="67" spans="2:4" hidden="1">
      <c r="B67" s="68" t="s">
        <v>96</v>
      </c>
      <c r="C67" s="75" t="s">
        <v>107</v>
      </c>
      <c r="D67" s="100" t="s">
        <v>97</v>
      </c>
    </row>
    <row r="68" spans="2:4" hidden="1">
      <c r="B68" s="73" t="s">
        <v>96</v>
      </c>
      <c r="C68" s="78" t="s">
        <v>108</v>
      </c>
      <c r="D68" s="100" t="s">
        <v>97</v>
      </c>
    </row>
    <row r="69" spans="2:4" hidden="1">
      <c r="B69" s="68" t="s">
        <v>96</v>
      </c>
      <c r="C69" s="75" t="s">
        <v>109</v>
      </c>
      <c r="D69" s="100" t="s">
        <v>97</v>
      </c>
    </row>
    <row r="70" spans="2:4" hidden="1">
      <c r="B70" s="73" t="s">
        <v>96</v>
      </c>
      <c r="C70" s="78" t="s">
        <v>110</v>
      </c>
      <c r="D70" s="100" t="s">
        <v>97</v>
      </c>
    </row>
    <row r="71" spans="2:4" hidden="1">
      <c r="B71" s="68" t="s">
        <v>96</v>
      </c>
      <c r="C71" s="75" t="s">
        <v>111</v>
      </c>
      <c r="D71" s="100" t="s">
        <v>97</v>
      </c>
    </row>
    <row r="72" spans="2:4" hidden="1">
      <c r="B72" s="73" t="s">
        <v>96</v>
      </c>
      <c r="C72" s="78" t="s">
        <v>112</v>
      </c>
      <c r="D72" s="100" t="s">
        <v>97</v>
      </c>
    </row>
    <row r="73" spans="2:4" hidden="1">
      <c r="B73" s="68" t="s">
        <v>96</v>
      </c>
      <c r="C73" s="75" t="s">
        <v>113</v>
      </c>
      <c r="D73" s="100" t="s">
        <v>97</v>
      </c>
    </row>
    <row r="74" spans="2:4" hidden="1">
      <c r="B74" s="73" t="s">
        <v>96</v>
      </c>
      <c r="C74" s="78" t="s">
        <v>114</v>
      </c>
      <c r="D74" s="100" t="s">
        <v>97</v>
      </c>
    </row>
    <row r="75" spans="2:4" hidden="1">
      <c r="B75" s="68" t="s">
        <v>96</v>
      </c>
      <c r="C75" s="75" t="s">
        <v>115</v>
      </c>
      <c r="D75" s="100" t="s">
        <v>97</v>
      </c>
    </row>
    <row r="76" spans="2:4" hidden="1">
      <c r="B76" s="79"/>
      <c r="C76" s="72"/>
      <c r="D76" s="72"/>
    </row>
    <row r="77" spans="2:4" hidden="1"/>
    <row r="78" spans="2:4" hidden="1"/>
    <row r="79" spans="2:4" hidden="1"/>
    <row r="80" spans="2:4" hidden="1"/>
    <row r="81" spans="2:6" hidden="1"/>
    <row r="82" spans="2:6" hidden="1"/>
    <row r="83" spans="2:6" hidden="1"/>
    <row r="84" spans="2:6" hidden="1"/>
    <row r="85" spans="2:6" hidden="1"/>
    <row r="86" spans="2:6" hidden="1"/>
    <row r="87" spans="2:6" hidden="1"/>
    <row r="88" spans="2:6" hidden="1"/>
    <row r="89" spans="2:6" hidden="1"/>
    <row r="90" spans="2:6" hidden="1">
      <c r="B90" s="79"/>
      <c r="C90" s="79"/>
      <c r="D90" s="72"/>
    </row>
    <row r="91" spans="2:6" hidden="1"/>
    <row r="92" spans="2:6" hidden="1">
      <c r="B92" s="80" t="s">
        <v>116</v>
      </c>
      <c r="C92" s="81"/>
      <c r="D92" s="82">
        <f>+D94+1</f>
        <v>11</v>
      </c>
      <c r="E92" s="83">
        <f>+E94-8</f>
        <v>2006</v>
      </c>
    </row>
    <row r="93" spans="2:6" hidden="1">
      <c r="B93" s="84" t="s">
        <v>117</v>
      </c>
      <c r="C93" s="85"/>
      <c r="D93" s="86">
        <f>IF(D92=13,1,D92)</f>
        <v>11</v>
      </c>
      <c r="E93" s="87">
        <f>IF(D92=13,E92+1,E92)</f>
        <v>2006</v>
      </c>
      <c r="F93" s="3" t="str">
        <f>IF(D93=1,"Enero",IF(D93=2,"Febrero",IF(D93=3,"Marzo",IF(D93=4,"Abril",IF(D93=5,"Mayo",IF(D93=6,"Junio",IF(D93=7,"Julio",IF(D93=8,"Agosto",IF(D93=9,"Septiembre",IF(D93=10,"Octubre",IF(D93=11,"Noviembre","Diciembre")))))))))))</f>
        <v>Noviembre</v>
      </c>
    </row>
    <row r="94" spans="2:6" hidden="1">
      <c r="B94" s="84" t="s">
        <v>118</v>
      </c>
      <c r="C94" s="85"/>
      <c r="D94" s="87">
        <f>MONTH(D8-60)</f>
        <v>10</v>
      </c>
      <c r="E94" s="87">
        <f>IF(OR(D94=11,D94=12),YEAR(D8)-1,YEAR(D8))</f>
        <v>2014</v>
      </c>
      <c r="F94" s="3" t="str">
        <f>IF(D94=1,"Enero",IF(D94=2,"Febrero",IF(D94=3,"Marzo",IF(D94=4,"Abril",IF(D94=5,"Mayo",IF(D94=6,"Junio",IF(D94=7,"Julio",IF(D94=8,"Agosto",IF(D94=9,"Septiembre",IF(D94=10,"Octubre",IF(D94=11,"Noviembre","Diciembre")))))))))))</f>
        <v>Octubre</v>
      </c>
    </row>
    <row r="95" spans="2:6" hidden="1"/>
    <row r="96" spans="2:6" hidden="1">
      <c r="B96" s="88"/>
      <c r="C96" s="79"/>
    </row>
    <row r="97" spans="2:7" hidden="1">
      <c r="B97" s="89"/>
      <c r="C97" s="79"/>
      <c r="D97" s="79"/>
    </row>
    <row r="98" spans="2:7" hidden="1">
      <c r="B98" s="89"/>
      <c r="C98" s="79"/>
      <c r="D98" s="79"/>
    </row>
    <row r="99" spans="2:7" hidden="1"/>
    <row r="100" spans="2:7" hidden="1"/>
    <row r="101" spans="2:7" hidden="1"/>
    <row r="102" spans="2:7" hidden="1">
      <c r="B102" s="89"/>
      <c r="C102" s="79"/>
      <c r="D102" s="79"/>
    </row>
    <row r="103" spans="2:7" hidden="1">
      <c r="B103" s="89"/>
      <c r="C103" s="79"/>
      <c r="D103" s="79"/>
    </row>
    <row r="104" spans="2:7" hidden="1"/>
    <row r="105" spans="2:7" hidden="1"/>
    <row r="106" spans="2:7" hidden="1"/>
    <row r="107" spans="2:7" hidden="1"/>
    <row r="108" spans="2:7" hidden="1"/>
    <row r="109" spans="2:7" hidden="1"/>
    <row r="110" spans="2:7" hidden="1">
      <c r="G110" s="90" t="s">
        <v>8</v>
      </c>
    </row>
    <row r="111" spans="2:7" hidden="1">
      <c r="G111" s="91" t="s">
        <v>6</v>
      </c>
    </row>
    <row r="112" spans="2:7" ht="45.75" hidden="1">
      <c r="G112" s="91" t="s">
        <v>126</v>
      </c>
    </row>
    <row r="113" spans="7:9" ht="34.5" hidden="1">
      <c r="G113" s="91" t="s">
        <v>125</v>
      </c>
    </row>
    <row r="114" spans="7:9" ht="57" hidden="1">
      <c r="G114" s="91" t="s">
        <v>121</v>
      </c>
    </row>
    <row r="115" spans="7:9" ht="45.75" hidden="1">
      <c r="G115" s="91" t="s">
        <v>122</v>
      </c>
    </row>
    <row r="116" spans="7:9" ht="45.75" hidden="1">
      <c r="G116" s="91" t="s">
        <v>123</v>
      </c>
    </row>
    <row r="117" spans="7:9" ht="45.75" hidden="1">
      <c r="G117" s="91" t="s">
        <v>124</v>
      </c>
    </row>
    <row r="118" spans="7:9" hidden="1"/>
    <row r="119" spans="7:9" hidden="1">
      <c r="G119" s="92">
        <v>17838</v>
      </c>
      <c r="H119" s="93">
        <v>23804</v>
      </c>
      <c r="I119" s="92">
        <f>+G119+H119</f>
        <v>41642</v>
      </c>
    </row>
    <row r="120" spans="7:9" hidden="1">
      <c r="G120" s="92">
        <v>18172</v>
      </c>
      <c r="H120" s="93">
        <v>23834</v>
      </c>
      <c r="I120" s="92">
        <v>42005</v>
      </c>
    </row>
    <row r="121" spans="7:9" hidden="1">
      <c r="G121" s="92">
        <v>18537</v>
      </c>
      <c r="H121" s="93">
        <v>23865</v>
      </c>
      <c r="I121" s="92">
        <v>42401</v>
      </c>
    </row>
    <row r="122" spans="7:9" hidden="1">
      <c r="G122" s="92">
        <v>18872</v>
      </c>
      <c r="H122" s="93">
        <v>23896</v>
      </c>
      <c r="I122" s="92">
        <v>42767</v>
      </c>
    </row>
    <row r="123" spans="7:9" hidden="1">
      <c r="G123" s="92">
        <v>19207</v>
      </c>
      <c r="H123" s="93">
        <v>23926</v>
      </c>
      <c r="I123" s="92">
        <v>43132</v>
      </c>
    </row>
    <row r="124" spans="7:9" hidden="1">
      <c r="G124" s="92">
        <v>19541</v>
      </c>
      <c r="H124" s="93">
        <v>23985</v>
      </c>
      <c r="I124" s="92">
        <v>43525</v>
      </c>
    </row>
    <row r="125" spans="7:9" hidden="1">
      <c r="G125" s="92">
        <v>19845</v>
      </c>
      <c r="H125" s="93">
        <v>24047</v>
      </c>
      <c r="I125" s="92">
        <v>43891</v>
      </c>
    </row>
    <row r="126" spans="7:9" hidden="1">
      <c r="G126" s="92">
        <v>20149</v>
      </c>
      <c r="H126" s="93">
        <v>24108</v>
      </c>
      <c r="I126" s="92">
        <v>44256</v>
      </c>
    </row>
    <row r="127" spans="7:9" hidden="1">
      <c r="G127" s="92">
        <v>20455</v>
      </c>
      <c r="H127" s="93">
        <v>24167</v>
      </c>
      <c r="I127" s="92">
        <v>44621</v>
      </c>
    </row>
    <row r="128" spans="7:9" hidden="1">
      <c r="G128" s="92">
        <v>20760</v>
      </c>
      <c r="H128" s="93">
        <v>24227</v>
      </c>
      <c r="I128" s="92">
        <v>44986</v>
      </c>
    </row>
    <row r="129" spans="7:17" hidden="1">
      <c r="G129" s="92">
        <v>21064</v>
      </c>
      <c r="H129" s="93">
        <v>24289</v>
      </c>
      <c r="I129" s="92">
        <v>45352</v>
      </c>
    </row>
    <row r="130" spans="7:17" hidden="1">
      <c r="G130" s="92">
        <v>21367</v>
      </c>
      <c r="H130" s="93">
        <v>24351</v>
      </c>
      <c r="I130" s="92">
        <v>45717</v>
      </c>
    </row>
    <row r="131" spans="7:17" hidden="1">
      <c r="G131" s="92">
        <v>21671</v>
      </c>
      <c r="H131" s="93">
        <v>24412</v>
      </c>
      <c r="I131" s="92">
        <v>46082</v>
      </c>
    </row>
    <row r="132" spans="7:17" hidden="1">
      <c r="G132" s="92">
        <v>21976</v>
      </c>
      <c r="H132" s="93">
        <v>24472</v>
      </c>
      <c r="I132" s="92">
        <v>46447</v>
      </c>
    </row>
    <row r="133" spans="7:17" hidden="1"/>
    <row r="134" spans="7:17" hidden="1">
      <c r="G134" s="94"/>
      <c r="H134" s="94"/>
      <c r="I134" s="94">
        <v>163</v>
      </c>
      <c r="K134" s="94">
        <v>83</v>
      </c>
    </row>
    <row r="135" spans="7:17" hidden="1">
      <c r="G135" s="94"/>
      <c r="H135" s="95">
        <v>0.5</v>
      </c>
      <c r="I135" s="96">
        <v>2.0999999999999999E-3</v>
      </c>
      <c r="K135" s="96">
        <v>1.9E-3</v>
      </c>
    </row>
    <row r="136" spans="7:17" hidden="1">
      <c r="G136" s="93">
        <v>2015</v>
      </c>
      <c r="H136" s="93">
        <v>180</v>
      </c>
      <c r="I136" s="97">
        <f>IF((D$21-180)&lt;164,+D$21-180,163)</f>
        <v>163</v>
      </c>
      <c r="J136" s="3">
        <f>IF((+D$21-180-163)&gt;0,+D$21-180-163,0)</f>
        <v>101</v>
      </c>
      <c r="K136" s="3">
        <f>IF(J136&gt;83,83,J136)</f>
        <v>83</v>
      </c>
      <c r="L136" s="98">
        <v>0.5</v>
      </c>
      <c r="M136" s="74">
        <f>+I136*0.21%</f>
        <v>0.34229999999999999</v>
      </c>
      <c r="N136" s="74">
        <f>+K136*0.19%</f>
        <v>0.15770000000000001</v>
      </c>
      <c r="O136" s="2">
        <f>SUM(L136:N136)</f>
        <v>1</v>
      </c>
      <c r="Q136" s="164">
        <f>+H136+I136+K136</f>
        <v>426</v>
      </c>
    </row>
    <row r="137" spans="7:17" hidden="1">
      <c r="G137" s="93">
        <v>2016</v>
      </c>
      <c r="H137" s="93">
        <v>180</v>
      </c>
      <c r="I137" s="97">
        <f>IF((D$21-180)&lt;164,+D$21-180,163)</f>
        <v>163</v>
      </c>
      <c r="J137" s="3">
        <f>IF((+D$21-180-163)&gt;0,+D$21-180-163,0)</f>
        <v>101</v>
      </c>
      <c r="K137" s="3">
        <f t="shared" ref="K137:K140" si="0">IF(J137&gt;83,83,J137)</f>
        <v>83</v>
      </c>
      <c r="L137" s="98">
        <v>0.5</v>
      </c>
      <c r="M137" s="74">
        <f>+I137*0.21%</f>
        <v>0.34229999999999999</v>
      </c>
      <c r="N137" s="74">
        <f>+K137*0.19%</f>
        <v>0.15770000000000001</v>
      </c>
      <c r="O137" s="2">
        <f t="shared" ref="O137:O155" si="1">SUM(L137:N137)</f>
        <v>1</v>
      </c>
      <c r="Q137" s="164">
        <f t="shared" ref="Q137:Q155" si="2">+H137+I137+K137</f>
        <v>426</v>
      </c>
    </row>
    <row r="138" spans="7:17" hidden="1">
      <c r="G138" s="93">
        <v>2017</v>
      </c>
      <c r="H138" s="93">
        <v>180</v>
      </c>
      <c r="I138" s="97">
        <f>IF((D$21-180)&lt;164,+D$21-180,163)</f>
        <v>163</v>
      </c>
      <c r="J138" s="3">
        <f>IF((+D$21-180-163)&gt;0,+D$21-180-163,0)</f>
        <v>101</v>
      </c>
      <c r="K138" s="3">
        <f t="shared" si="0"/>
        <v>83</v>
      </c>
      <c r="L138" s="98">
        <v>0.5</v>
      </c>
      <c r="M138" s="74">
        <f>+I138*0.21%</f>
        <v>0.34229999999999999</v>
      </c>
      <c r="N138" s="74">
        <f>+K138*0.19%</f>
        <v>0.15770000000000001</v>
      </c>
      <c r="O138" s="2">
        <f t="shared" si="1"/>
        <v>1</v>
      </c>
      <c r="Q138" s="164">
        <f t="shared" si="2"/>
        <v>426</v>
      </c>
    </row>
    <row r="139" spans="7:17" hidden="1">
      <c r="G139" s="93">
        <v>2018</v>
      </c>
      <c r="H139" s="93">
        <v>180</v>
      </c>
      <c r="I139" s="97">
        <f>IF((D$21-180)&lt;164,+D$21-180,163)</f>
        <v>163</v>
      </c>
      <c r="J139" s="3">
        <f>IF((+D$21-180-163)&gt;0,+D$21-180-163,0)</f>
        <v>101</v>
      </c>
      <c r="K139" s="3">
        <f t="shared" si="0"/>
        <v>83</v>
      </c>
      <c r="L139" s="98">
        <v>0.5</v>
      </c>
      <c r="M139" s="74">
        <f>+I139*0.21%</f>
        <v>0.34229999999999999</v>
      </c>
      <c r="N139" s="74">
        <f>+K139*0.19%</f>
        <v>0.15770000000000001</v>
      </c>
      <c r="O139" s="2">
        <f t="shared" si="1"/>
        <v>1</v>
      </c>
      <c r="Q139" s="164">
        <f t="shared" si="2"/>
        <v>426</v>
      </c>
    </row>
    <row r="140" spans="7:17" hidden="1">
      <c r="G140" s="93">
        <v>2019</v>
      </c>
      <c r="H140" s="93">
        <v>180</v>
      </c>
      <c r="I140" s="97">
        <f>IF((D$21-180)&lt;164,+D$21-180,163)</f>
        <v>163</v>
      </c>
      <c r="J140" s="3">
        <f>IF((+D$21-180-163)&gt;0,+D$21-180-163,0)</f>
        <v>101</v>
      </c>
      <c r="K140" s="3">
        <f t="shared" si="0"/>
        <v>83</v>
      </c>
      <c r="L140" s="98">
        <v>0.5</v>
      </c>
      <c r="M140" s="74">
        <f>+I140*0.21%</f>
        <v>0.34229999999999999</v>
      </c>
      <c r="N140" s="74">
        <f>+K140*0.19%</f>
        <v>0.15770000000000001</v>
      </c>
      <c r="O140" s="2">
        <f t="shared" si="1"/>
        <v>1</v>
      </c>
      <c r="Q140" s="164">
        <f t="shared" si="2"/>
        <v>426</v>
      </c>
    </row>
    <row r="141" spans="7:17" hidden="1">
      <c r="G141" s="94"/>
      <c r="H141" s="94"/>
      <c r="I141" s="99">
        <v>106</v>
      </c>
      <c r="K141" s="94">
        <v>146</v>
      </c>
      <c r="L141" s="98"/>
      <c r="M141" s="74"/>
      <c r="N141" s="74"/>
      <c r="O141" s="2"/>
      <c r="Q141" s="164">
        <f t="shared" si="2"/>
        <v>252</v>
      </c>
    </row>
    <row r="142" spans="7:17" hidden="1">
      <c r="G142" s="94"/>
      <c r="H142" s="95">
        <v>0.5</v>
      </c>
      <c r="I142" s="96">
        <v>2.0999999999999999E-3</v>
      </c>
      <c r="K142" s="96">
        <v>1.9E-3</v>
      </c>
      <c r="L142" s="98"/>
      <c r="M142" s="74"/>
      <c r="N142" s="74"/>
      <c r="O142" s="2"/>
      <c r="Q142" s="164">
        <f t="shared" si="2"/>
        <v>0.504</v>
      </c>
    </row>
    <row r="143" spans="7:17" hidden="1">
      <c r="G143" s="3">
        <v>2020</v>
      </c>
      <c r="H143" s="3">
        <v>180</v>
      </c>
      <c r="I143" s="97">
        <f>IF((D$21-180)&lt;107,+D$21-180,106)</f>
        <v>106</v>
      </c>
      <c r="J143" s="3">
        <f>IF((+D$21-180-106)&gt;0,+D$21-180-106,0)</f>
        <v>158</v>
      </c>
      <c r="K143" s="3">
        <f>IF(J143&gt;146,146,J143)</f>
        <v>146</v>
      </c>
      <c r="L143" s="98">
        <v>0.5</v>
      </c>
      <c r="M143" s="74">
        <f>+I143*0.21%</f>
        <v>0.22259999999999999</v>
      </c>
      <c r="N143" s="74">
        <f>+K143*0.19%</f>
        <v>0.27739999999999998</v>
      </c>
      <c r="O143" s="2">
        <f t="shared" si="1"/>
        <v>1</v>
      </c>
      <c r="Q143" s="164">
        <f t="shared" si="2"/>
        <v>432</v>
      </c>
    </row>
    <row r="144" spans="7:17" hidden="1">
      <c r="G144" s="3">
        <v>2021</v>
      </c>
      <c r="H144" s="3">
        <v>180</v>
      </c>
      <c r="I144" s="97">
        <f>IF((D$21-180)&lt;107,+D$21-180,106)</f>
        <v>106</v>
      </c>
      <c r="J144" s="3">
        <f>IF((+D$21-180-106)&gt;0,+D$21-180-106,0)</f>
        <v>158</v>
      </c>
      <c r="K144" s="3">
        <f t="shared" ref="K144:K145" si="3">IF(J144&gt;146,146,J144)</f>
        <v>146</v>
      </c>
      <c r="L144" s="98">
        <v>0.5</v>
      </c>
      <c r="M144" s="74">
        <f>+I144*0.21%</f>
        <v>0.22259999999999999</v>
      </c>
      <c r="N144" s="74">
        <f>+K144*0.19%</f>
        <v>0.27739999999999998</v>
      </c>
      <c r="O144" s="2">
        <f t="shared" si="1"/>
        <v>1</v>
      </c>
      <c r="Q144" s="164">
        <f t="shared" si="2"/>
        <v>432</v>
      </c>
    </row>
    <row r="145" spans="7:17" hidden="1">
      <c r="G145" s="3">
        <v>2022</v>
      </c>
      <c r="H145" s="3">
        <v>180</v>
      </c>
      <c r="I145" s="97">
        <f>IF((D$21-180)&lt;107,+D$21-180,106)</f>
        <v>106</v>
      </c>
      <c r="J145" s="3">
        <f>IF((+D$21-180-106)&gt;0,+D$21-180-106,0)</f>
        <v>158</v>
      </c>
      <c r="K145" s="3">
        <f t="shared" si="3"/>
        <v>146</v>
      </c>
      <c r="L145" s="98">
        <v>0.5</v>
      </c>
      <c r="M145" s="74">
        <f>+I145*0.21%</f>
        <v>0.22259999999999999</v>
      </c>
      <c r="N145" s="74">
        <f>+K145*0.19%</f>
        <v>0.27739999999999998</v>
      </c>
      <c r="O145" s="2">
        <f t="shared" si="1"/>
        <v>1</v>
      </c>
      <c r="Q145" s="164">
        <f t="shared" si="2"/>
        <v>432</v>
      </c>
    </row>
    <row r="146" spans="7:17" hidden="1">
      <c r="G146" s="94"/>
      <c r="H146" s="94"/>
      <c r="I146" s="99">
        <v>49</v>
      </c>
      <c r="K146" s="94">
        <v>209</v>
      </c>
      <c r="L146" s="98"/>
      <c r="M146" s="74"/>
      <c r="N146" s="74"/>
      <c r="O146" s="2"/>
      <c r="Q146" s="164">
        <f t="shared" si="2"/>
        <v>258</v>
      </c>
    </row>
    <row r="147" spans="7:17" hidden="1">
      <c r="G147" s="94"/>
      <c r="H147" s="95">
        <v>0.5</v>
      </c>
      <c r="I147" s="96">
        <v>2.0999999999999999E-3</v>
      </c>
      <c r="K147" s="96">
        <v>1.9E-3</v>
      </c>
      <c r="L147" s="98"/>
      <c r="M147" s="74"/>
      <c r="N147" s="74"/>
      <c r="O147" s="2"/>
      <c r="Q147" s="164">
        <f t="shared" si="2"/>
        <v>0.504</v>
      </c>
    </row>
    <row r="148" spans="7:17" hidden="1">
      <c r="G148" s="3">
        <v>2023</v>
      </c>
      <c r="H148" s="3">
        <v>180</v>
      </c>
      <c r="I148" s="97">
        <f>IF((D$21-180)&lt;50,+D$21-180,49)</f>
        <v>49</v>
      </c>
      <c r="J148" s="3">
        <f>IF((+D$21-180-49)&gt;0,+D$21-180-49,0)</f>
        <v>215</v>
      </c>
      <c r="K148" s="3">
        <f>IF(J148&gt;209,209,J148)</f>
        <v>209</v>
      </c>
      <c r="L148" s="98">
        <v>0.5</v>
      </c>
      <c r="M148" s="74">
        <f>+I148*0.21%</f>
        <v>0.10289999999999999</v>
      </c>
      <c r="N148" s="74">
        <f>+K148*0.19%</f>
        <v>0.39710000000000001</v>
      </c>
      <c r="O148" s="2">
        <f t="shared" si="1"/>
        <v>1</v>
      </c>
      <c r="Q148" s="164">
        <f t="shared" si="2"/>
        <v>438</v>
      </c>
    </row>
    <row r="149" spans="7:17" hidden="1">
      <c r="G149" s="3">
        <v>2024</v>
      </c>
      <c r="H149" s="3">
        <v>180</v>
      </c>
      <c r="I149" s="97">
        <f>IF((D$21-180)&lt;50,+D$21-180,49)</f>
        <v>49</v>
      </c>
      <c r="J149" s="3">
        <f>IF((+D$21-180-49)&gt;0,+D$21-180-49,0)</f>
        <v>215</v>
      </c>
      <c r="K149" s="3">
        <f t="shared" ref="K149:K151" si="4">IF(J149&gt;209,209,J149)</f>
        <v>209</v>
      </c>
      <c r="L149" s="98">
        <v>0.5</v>
      </c>
      <c r="M149" s="74">
        <f>+I149*0.21%</f>
        <v>0.10289999999999999</v>
      </c>
      <c r="N149" s="74">
        <f>+K149*0.19%</f>
        <v>0.39710000000000001</v>
      </c>
      <c r="O149" s="2">
        <f t="shared" si="1"/>
        <v>1</v>
      </c>
      <c r="Q149" s="164">
        <f t="shared" si="2"/>
        <v>438</v>
      </c>
    </row>
    <row r="150" spans="7:17" hidden="1">
      <c r="G150" s="3">
        <v>2025</v>
      </c>
      <c r="H150" s="3">
        <v>180</v>
      </c>
      <c r="I150" s="97">
        <f>IF((D$21-180)&lt;50,+D$21-180,49)</f>
        <v>49</v>
      </c>
      <c r="J150" s="3">
        <f>IF((+D$21-180-49)&gt;0,+D$21-180-49,0)</f>
        <v>215</v>
      </c>
      <c r="K150" s="3">
        <f t="shared" si="4"/>
        <v>209</v>
      </c>
      <c r="L150" s="98">
        <v>0.5</v>
      </c>
      <c r="M150" s="74">
        <f>+I150*0.21%</f>
        <v>0.10289999999999999</v>
      </c>
      <c r="N150" s="74">
        <f>+K150*0.19%</f>
        <v>0.39710000000000001</v>
      </c>
      <c r="O150" s="2">
        <f t="shared" si="1"/>
        <v>1</v>
      </c>
      <c r="Q150" s="164">
        <f t="shared" si="2"/>
        <v>438</v>
      </c>
    </row>
    <row r="151" spans="7:17" hidden="1">
      <c r="G151" s="3">
        <v>2026</v>
      </c>
      <c r="H151" s="3">
        <v>180</v>
      </c>
      <c r="I151" s="97">
        <f>IF((D$21-180)&lt;50,+D$21-180,49)</f>
        <v>49</v>
      </c>
      <c r="J151" s="3">
        <f>IF((+D$21-180-49)&gt;0,+D$21-180-49,0)</f>
        <v>215</v>
      </c>
      <c r="K151" s="3">
        <f t="shared" si="4"/>
        <v>209</v>
      </c>
      <c r="L151" s="98">
        <v>0.5</v>
      </c>
      <c r="M151" s="74">
        <f>+I151*0.21%</f>
        <v>0.10289999999999999</v>
      </c>
      <c r="N151" s="74">
        <f>+K151*0.19%</f>
        <v>0.39710000000000001</v>
      </c>
      <c r="O151" s="2">
        <f t="shared" si="1"/>
        <v>1</v>
      </c>
      <c r="Q151" s="164">
        <f t="shared" si="2"/>
        <v>438</v>
      </c>
    </row>
    <row r="152" spans="7:17" hidden="1">
      <c r="G152" s="94"/>
      <c r="H152" s="94"/>
      <c r="I152" s="99">
        <v>248</v>
      </c>
      <c r="K152" s="94">
        <v>16</v>
      </c>
      <c r="L152" s="98"/>
      <c r="M152" s="74"/>
      <c r="N152" s="74"/>
      <c r="O152" s="2"/>
      <c r="Q152" s="164">
        <f t="shared" si="2"/>
        <v>264</v>
      </c>
    </row>
    <row r="153" spans="7:17" hidden="1">
      <c r="G153" s="94"/>
      <c r="H153" s="95">
        <v>0.5</v>
      </c>
      <c r="I153" s="96">
        <v>1.9E-3</v>
      </c>
      <c r="K153" s="96">
        <v>1.8E-3</v>
      </c>
      <c r="L153" s="98"/>
      <c r="M153" s="74"/>
      <c r="N153" s="74"/>
      <c r="O153" s="2"/>
      <c r="Q153" s="164">
        <f t="shared" si="2"/>
        <v>0.50370000000000004</v>
      </c>
    </row>
    <row r="154" spans="7:17" hidden="1">
      <c r="G154" s="3">
        <v>2027</v>
      </c>
      <c r="H154" s="3">
        <v>180</v>
      </c>
      <c r="I154" s="97">
        <f>IF((D$21-180)&lt;249,+D$21-248,248)</f>
        <v>248</v>
      </c>
      <c r="J154" s="3">
        <f>IF((+D$21-180-248)&gt;0,+D$21-180-248,0)</f>
        <v>16</v>
      </c>
      <c r="K154" s="3">
        <f>IF(J154&gt;16,16,J154)</f>
        <v>16</v>
      </c>
      <c r="L154" s="98">
        <v>0.5</v>
      </c>
      <c r="M154" s="74">
        <f>+I154*0.19%</f>
        <v>0.47120000000000001</v>
      </c>
      <c r="N154" s="74">
        <f>+K154*0.18%</f>
        <v>2.8799999999999999E-2</v>
      </c>
      <c r="O154" s="2">
        <f t="shared" si="1"/>
        <v>1</v>
      </c>
      <c r="Q154" s="164">
        <f t="shared" si="2"/>
        <v>444</v>
      </c>
    </row>
    <row r="155" spans="7:17" hidden="1">
      <c r="G155" s="3">
        <v>2028</v>
      </c>
      <c r="H155" s="3">
        <v>180</v>
      </c>
      <c r="I155" s="97">
        <f>IF((D$21-180)&lt;249,+D$21-248,248)</f>
        <v>248</v>
      </c>
      <c r="J155" s="3">
        <f>IF((+D$21-180-248)&gt;0,+D$21-180-248,0)</f>
        <v>16</v>
      </c>
      <c r="K155" s="3">
        <f>IF(J155&gt;16,16,J155)</f>
        <v>16</v>
      </c>
      <c r="L155" s="98">
        <v>0.5</v>
      </c>
      <c r="M155" s="74">
        <f>+I155*0.19%</f>
        <v>0.47120000000000001</v>
      </c>
      <c r="N155" s="74">
        <f>+K155*0.18%</f>
        <v>2.8799999999999999E-2</v>
      </c>
      <c r="O155" s="2">
        <f t="shared" si="1"/>
        <v>1</v>
      </c>
      <c r="Q155" s="164">
        <f t="shared" si="2"/>
        <v>444</v>
      </c>
    </row>
    <row r="156" spans="7:17" hidden="1"/>
    <row r="157" spans="7:17" hidden="1">
      <c r="I157" s="74"/>
      <c r="K157" s="74"/>
    </row>
  </sheetData>
  <sheetProtection password="DF4C" sheet="1" objects="1" scenarios="1" selectLockedCells="1"/>
  <mergeCells count="6">
    <mergeCell ref="B1:E1"/>
    <mergeCell ref="B3:E3"/>
    <mergeCell ref="B4:E4"/>
    <mergeCell ref="E24:F25"/>
    <mergeCell ref="B2:E2"/>
    <mergeCell ref="E6:E13"/>
  </mergeCells>
  <dataValidations count="1">
    <dataValidation type="list" allowBlank="1" showInputMessage="1" showErrorMessage="1" sqref="D6">
      <formula1>$G$110:$G$117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128"/>
  <sheetViews>
    <sheetView topLeftCell="AA1048576" workbookViewId="0">
      <selection activeCell="AA1" sqref="A1:XFD1048576"/>
    </sheetView>
  </sheetViews>
  <sheetFormatPr baseColWidth="10" defaultRowHeight="15" zeroHeight="1"/>
  <cols>
    <col min="1" max="1" width="6.85546875" customWidth="1"/>
    <col min="2" max="3" width="5.140625" bestFit="1" customWidth="1"/>
    <col min="4" max="5" width="4.5703125" bestFit="1" customWidth="1"/>
    <col min="6" max="13" width="5.140625" bestFit="1" customWidth="1"/>
    <col min="14" max="14" width="6.5703125" customWidth="1"/>
    <col min="15" max="15" width="6.85546875" customWidth="1"/>
    <col min="16" max="27" width="8.140625" bestFit="1" customWidth="1"/>
    <col min="28" max="29" width="9.140625" customWidth="1"/>
    <col min="30" max="30" width="10.28515625" customWidth="1"/>
    <col min="32" max="33" width="8" customWidth="1"/>
    <col min="34" max="34" width="7" bestFit="1" customWidth="1"/>
    <col min="35" max="35" width="8.42578125" bestFit="1" customWidth="1"/>
    <col min="36" max="36" width="42.42578125" bestFit="1" customWidth="1"/>
    <col min="37" max="38" width="8.140625" bestFit="1" customWidth="1"/>
    <col min="39" max="40" width="6.42578125" bestFit="1" customWidth="1"/>
    <col min="41" max="41" width="6.5703125" bestFit="1" customWidth="1"/>
    <col min="42" max="42" width="9" bestFit="1" customWidth="1"/>
    <col min="43" max="43" width="7.7109375" bestFit="1" customWidth="1"/>
    <col min="44" max="44" width="9" bestFit="1" customWidth="1"/>
    <col min="45" max="47" width="11.140625" bestFit="1" customWidth="1"/>
    <col min="48" max="48" width="9.140625" bestFit="1" customWidth="1"/>
    <col min="49" max="49" width="10.42578125" bestFit="1" customWidth="1"/>
    <col min="50" max="50" width="10.42578125" customWidth="1"/>
    <col min="51" max="51" width="11.42578125" bestFit="1" customWidth="1"/>
    <col min="52" max="52" width="22.42578125" bestFit="1" customWidth="1"/>
  </cols>
  <sheetData>
    <row r="1" spans="1:55" hidden="1">
      <c r="AT1" s="1" t="s">
        <v>48</v>
      </c>
      <c r="AV1">
        <v>2015</v>
      </c>
      <c r="AW1" s="40">
        <v>20</v>
      </c>
    </row>
    <row r="2" spans="1:55" hidden="1">
      <c r="AH2" s="3"/>
      <c r="AI2" s="3"/>
      <c r="AT2" t="s">
        <v>46</v>
      </c>
      <c r="AW2" s="41" t="s">
        <v>28</v>
      </c>
    </row>
    <row r="3" spans="1:55" hidden="1">
      <c r="A3" s="58"/>
      <c r="B3" s="58"/>
      <c r="C3" s="58"/>
      <c r="D3" s="58"/>
      <c r="E3" s="58"/>
      <c r="F3" s="58"/>
      <c r="G3" s="58" t="s">
        <v>23</v>
      </c>
      <c r="H3" s="58"/>
      <c r="I3" s="58"/>
      <c r="J3" s="58"/>
      <c r="K3" s="58"/>
      <c r="L3" s="58"/>
      <c r="M3" s="58"/>
      <c r="N3" s="58"/>
      <c r="O3" s="5"/>
      <c r="P3" s="5"/>
      <c r="Q3" s="5"/>
      <c r="R3" s="5"/>
      <c r="S3" s="5"/>
      <c r="T3" s="5" t="s">
        <v>95</v>
      </c>
      <c r="U3" s="5"/>
      <c r="V3" s="5"/>
      <c r="W3" s="5"/>
      <c r="X3" s="5"/>
      <c r="Y3" s="5"/>
      <c r="Z3" s="5"/>
      <c r="AA3" s="5"/>
      <c r="AV3" t="s">
        <v>27</v>
      </c>
      <c r="AX3" s="2"/>
      <c r="BA3" s="36" t="s">
        <v>32</v>
      </c>
      <c r="BB3" s="36" t="s">
        <v>31</v>
      </c>
    </row>
    <row r="4" spans="1:55" ht="45" hidden="1">
      <c r="A4" s="23"/>
      <c r="B4" s="23" t="s">
        <v>62</v>
      </c>
      <c r="C4" s="23" t="s">
        <v>61</v>
      </c>
      <c r="D4" s="23" t="s">
        <v>60</v>
      </c>
      <c r="E4" s="23" t="s">
        <v>59</v>
      </c>
      <c r="F4" s="23" t="s">
        <v>58</v>
      </c>
      <c r="G4" s="23" t="s">
        <v>57</v>
      </c>
      <c r="H4" s="23" t="s">
        <v>56</v>
      </c>
      <c r="I4" s="23" t="s">
        <v>55</v>
      </c>
      <c r="J4" s="23" t="s">
        <v>54</v>
      </c>
      <c r="K4" s="23" t="s">
        <v>53</v>
      </c>
      <c r="L4" s="23" t="s">
        <v>52</v>
      </c>
      <c r="M4" s="23" t="s">
        <v>51</v>
      </c>
      <c r="N4" s="23" t="s">
        <v>7</v>
      </c>
      <c r="O4" s="16"/>
      <c r="P4" s="57" t="s">
        <v>34</v>
      </c>
      <c r="Q4" s="57" t="s">
        <v>35</v>
      </c>
      <c r="R4" s="57" t="s">
        <v>36</v>
      </c>
      <c r="S4" s="57" t="s">
        <v>37</v>
      </c>
      <c r="T4" s="57" t="s">
        <v>38</v>
      </c>
      <c r="U4" s="57" t="s">
        <v>39</v>
      </c>
      <c r="V4" s="57" t="s">
        <v>40</v>
      </c>
      <c r="W4" s="57" t="s">
        <v>41</v>
      </c>
      <c r="X4" s="57" t="s">
        <v>42</v>
      </c>
      <c r="Y4" s="57" t="s">
        <v>43</v>
      </c>
      <c r="Z4" s="57" t="s">
        <v>44</v>
      </c>
      <c r="AA4" s="57" t="s">
        <v>45</v>
      </c>
      <c r="AD4" s="55" t="s">
        <v>66</v>
      </c>
      <c r="AE4" s="42" t="s">
        <v>33</v>
      </c>
      <c r="AF4" s="42" t="s">
        <v>49</v>
      </c>
      <c r="AG4" s="42" t="s">
        <v>47</v>
      </c>
      <c r="AH4" s="8" t="s">
        <v>7</v>
      </c>
      <c r="AI4" s="8" t="s">
        <v>23</v>
      </c>
      <c r="AJ4" s="9" t="s">
        <v>8</v>
      </c>
      <c r="AK4" s="10" t="s">
        <v>1</v>
      </c>
      <c r="AL4" s="10" t="s">
        <v>2</v>
      </c>
      <c r="AM4" s="10" t="s">
        <v>0</v>
      </c>
      <c r="AN4" s="10" t="s">
        <v>9</v>
      </c>
      <c r="AO4" s="11" t="s">
        <v>12</v>
      </c>
      <c r="AP4" s="11" t="s">
        <v>10</v>
      </c>
      <c r="AQ4" s="11" t="s">
        <v>13</v>
      </c>
      <c r="AR4" s="11" t="s">
        <v>11</v>
      </c>
      <c r="AS4" s="11" t="s">
        <v>3</v>
      </c>
      <c r="AT4" s="11" t="s">
        <v>4</v>
      </c>
      <c r="AU4" s="11" t="s">
        <v>5</v>
      </c>
      <c r="AV4" s="10" t="s">
        <v>14</v>
      </c>
      <c r="AW4" s="11" t="s">
        <v>15</v>
      </c>
      <c r="AX4" s="11" t="s">
        <v>93</v>
      </c>
      <c r="AY4" s="11" t="s">
        <v>94</v>
      </c>
      <c r="BA4" s="11" t="s">
        <v>29</v>
      </c>
      <c r="BB4" s="11" t="s">
        <v>29</v>
      </c>
      <c r="BC4" s="11" t="s">
        <v>30</v>
      </c>
    </row>
    <row r="5" spans="1:55" hidden="1">
      <c r="A5" s="6">
        <v>1997</v>
      </c>
      <c r="B5" s="48">
        <f>+IPC!I2</f>
        <v>3.0000000000000001E-3</v>
      </c>
      <c r="C5" s="48">
        <f>+IPC!J2</f>
        <v>-1E-3</v>
      </c>
      <c r="D5" s="48">
        <f>+IPC!K2</f>
        <v>0</v>
      </c>
      <c r="E5" s="48">
        <f>+IPC!L2</f>
        <v>0</v>
      </c>
      <c r="F5" s="48">
        <f>+IPC!M2</f>
        <v>1E-3</v>
      </c>
      <c r="G5" s="48">
        <f>+IPC!N2</f>
        <v>0</v>
      </c>
      <c r="H5" s="48">
        <f>+IPC!O2</f>
        <v>2E-3</v>
      </c>
      <c r="I5" s="48">
        <f>+IPC!P2</f>
        <v>4.0000000000000001E-3</v>
      </c>
      <c r="J5" s="48">
        <f>+IPC!Q2</f>
        <v>5.0000000000000001E-3</v>
      </c>
      <c r="K5" s="48">
        <f>+IPC!R2</f>
        <v>0</v>
      </c>
      <c r="L5" s="48">
        <f>+IPC!S2</f>
        <v>2E-3</v>
      </c>
      <c r="M5" s="48">
        <f>+IPC!T2</f>
        <v>3.0000000000000001E-3</v>
      </c>
      <c r="N5" s="48">
        <f>+IPC!U2</f>
        <v>0.02</v>
      </c>
      <c r="O5" s="6">
        <v>1997</v>
      </c>
      <c r="P5" s="50">
        <f>IF($AE5="SI",+$AY5,$AX5)</f>
        <v>2153.6997799978835</v>
      </c>
      <c r="Q5" s="50">
        <f t="shared" ref="Q5:W17" si="0">IF($AE5="SI",+$AY5,$AX5)</f>
        <v>2153.6997799978835</v>
      </c>
      <c r="R5" s="50">
        <f t="shared" si="0"/>
        <v>2153.6997799978835</v>
      </c>
      <c r="S5" s="50">
        <f t="shared" si="0"/>
        <v>2153.6997799978835</v>
      </c>
      <c r="T5" s="50">
        <f t="shared" si="0"/>
        <v>2153.6997799978835</v>
      </c>
      <c r="U5" s="50">
        <f t="shared" si="0"/>
        <v>2153.6997799978835</v>
      </c>
      <c r="V5" s="50">
        <f t="shared" si="0"/>
        <v>2153.6997799978835</v>
      </c>
      <c r="W5" s="50">
        <f t="shared" si="0"/>
        <v>2153.6997799978835</v>
      </c>
      <c r="X5" s="50">
        <f>IF($AE6="SI",+$AY5,$AX5)</f>
        <v>2153.6997799978835</v>
      </c>
      <c r="Y5" s="50">
        <f t="shared" ref="Y5:AA5" si="1">IF($AE6="SI",+$AY5,$AX5)</f>
        <v>2153.6997799978835</v>
      </c>
      <c r="Z5" s="50">
        <f t="shared" si="1"/>
        <v>2153.6997799978835</v>
      </c>
      <c r="AA5" s="50">
        <f t="shared" si="1"/>
        <v>2153.6997799978835</v>
      </c>
      <c r="AB5" t="s">
        <v>63</v>
      </c>
      <c r="AD5" t="s">
        <v>67</v>
      </c>
      <c r="AE5" s="40" t="str">
        <f>+Datos!D33</f>
        <v>No</v>
      </c>
      <c r="AF5" s="35">
        <f t="shared" ref="AF5:AF25" si="2">+AF6-1</f>
        <v>2</v>
      </c>
      <c r="AG5" s="35">
        <f t="shared" ref="AG5:AG26" si="3">INT(AF5/3)</f>
        <v>0</v>
      </c>
      <c r="AH5" s="43">
        <v>1997</v>
      </c>
      <c r="AI5" s="20">
        <v>0.02</v>
      </c>
      <c r="AJ5" s="7" t="str">
        <f>+Datos!D6</f>
        <v>Profesores Enseñanza Secundaria</v>
      </c>
      <c r="AK5" s="13">
        <f>IF($AJ5="Maestros",Cuerpos!AK5,IF($AJ5="Profesores Técnicos de Formación Profesional",Cuerpos!AK65,IF($AJ5="Maestros de Taller de Artes Plásticas y Diseñol",Cuerpos!AK65,Cuerpos!AK125)))</f>
        <v>913.77237343948434</v>
      </c>
      <c r="AL5" s="13">
        <f>IF($AJ5="Maestros",Cuerpos!AL5,IF($AJ5="Profesores Técnicos de Formación Profesional",Cuerpos!AL65,IF($AJ5="Maestros de Taller de Artes Plásticas y Diseñol",Cuerpos!AL65,Cuerpos!AL125)))</f>
        <v>913.77237343948434</v>
      </c>
      <c r="AM5" s="13">
        <f>IF($AJ5="Maestros",Cuerpos!AM5,IF($AJ5="Profesores Técnicos de Formación Profesional",Cuerpos!AM65,IF($AJ5="Maestros de Taller de Artes Plásticas y Diseñol",Cuerpos!AM65,Cuerpos!AM125)))</f>
        <v>35.098291629092351</v>
      </c>
      <c r="AN5" s="13">
        <f>IF($AJ5="Maestros",Cuerpos!AN5,IF($AJ5="Profesores Técnicos de Formación Profesional",Cuerpos!AN65,IF($AJ5="Maestros de Taller de Artes Plásticas y Diseñol",Cuerpos!AN65,Cuerpos!AN125)))</f>
        <v>35.098291629092351</v>
      </c>
      <c r="AO5" s="13">
        <f>IF($AJ5="Maestros",Cuerpos!AO5,IF($AJ5="Profesores Técnicos de Formación Profesional",Cuerpos!AO65,IF($AJ5="Maestros de Taller de Artes Plásticas y Diseñol",Cuerpos!AO65,Cuerpos!AO125)))</f>
        <v>482.80195029161297</v>
      </c>
      <c r="AP5" s="13">
        <f>IF($AJ5="Maestros",Cuerpos!AP5,IF($AJ5="Profesores Técnicos de Formación Profesional",Cuerpos!AP65,IF($AJ5="Maestros de Taller de Artes Plásticas y Diseñol",Cuerpos!AP65,Cuerpos!AP125)))</f>
        <v>0</v>
      </c>
      <c r="AQ5" s="13">
        <f>IF($AJ5="Maestros",Cuerpos!AQ5,IF($AJ5="Profesores Técnicos de Formación Profesional",Cuerpos!AQ65,IF($AJ5="Maestros de Taller de Artes Plásticas y Diseñol",Cuerpos!AQ65,Cuerpos!AQ125)))</f>
        <v>502.04422788455793</v>
      </c>
      <c r="AR5" s="13">
        <f>IF($AJ5="Maestros",Cuerpos!AR5,IF($AJ5="Profesores Técnicos de Formación Profesional",Cuerpos!AR65,IF($AJ5="Maestros de Taller de Artes Plásticas y Diseñol",Cuerpos!AR65,Cuerpos!AR125)))</f>
        <v>0</v>
      </c>
      <c r="AS5" s="13">
        <f>IF($AJ5="Maestros",Cuerpos!AS5,IF($AJ5="Profesores Técnicos de Formación Profesional",Cuerpos!AS65,IF($AJ5="Maestros de Taller de Artes Plásticas y Diseñol",Cuerpos!AS65,Cuerpos!AS125)))</f>
        <v>102.78583280898127</v>
      </c>
      <c r="AT5" s="13">
        <f>IF($AJ5="Maestros",Cuerpos!AT5,IF($AJ5="Profesores Técnicos de Formación Profesional",Cuerpos!AT65,IF($AJ5="Maestros de Taller de Artes Plásticas y Diseñol",Cuerpos!AT65,Cuerpos!AT125)))</f>
        <v>342.52197364343738</v>
      </c>
      <c r="AU5" s="13">
        <f>IF($AJ5="Maestros",Cuerpos!AU5,IF($AJ5="Profesores Técnicos de Formación Profesional",Cuerpos!AU65,IF($AJ5="Maestros de Taller de Artes Plásticas y Diseñol",Cuerpos!AU65,Cuerpos!AU125)))</f>
        <v>24.024549524132816</v>
      </c>
      <c r="AV5" s="14">
        <f>(AK5*12)+(AL5*2)+(AM5*12*AG5)+(AN5*2*AG5)+(AO5*12)+(AP5*2)+(AQ5*12)+(AR5*2)+(AS5*12)</f>
        <v>25844.397359974602</v>
      </c>
      <c r="AW5" s="14">
        <f>(AK5*12)+(AL5*2)+(AM5*12*AG5)+(AN5*2*AG5)+(AO5*12)+(AP5*2)+(AQ5*12)+(AR5*2)+(AT5*12)+(AU5*12*AG5)</f>
        <v>28721.231049988077</v>
      </c>
      <c r="AX5" s="14">
        <f>IF(+AV5/12&gt;BC5,BC5,+AV5/12)</f>
        <v>2153.6997799978835</v>
      </c>
      <c r="AY5" s="14">
        <f>IF(+AW5/12&gt;BC5,BC5,+AW5/12)</f>
        <v>2311.67</v>
      </c>
      <c r="BA5" s="34">
        <v>697.23</v>
      </c>
      <c r="BB5" s="34">
        <v>578.23</v>
      </c>
      <c r="BC5" s="34">
        <v>2311.67</v>
      </c>
    </row>
    <row r="6" spans="1:55" hidden="1">
      <c r="A6" s="6">
        <v>1998</v>
      </c>
      <c r="B6" s="48">
        <f>+IPC!I3</f>
        <v>2E-3</v>
      </c>
      <c r="C6" s="48">
        <f>+IPC!J3</f>
        <v>-2E-3</v>
      </c>
      <c r="D6" s="48">
        <f>+IPC!K3</f>
        <v>0</v>
      </c>
      <c r="E6" s="48">
        <f>+IPC!L3</f>
        <v>2E-3</v>
      </c>
      <c r="F6" s="48">
        <f>+IPC!M3</f>
        <v>1E-3</v>
      </c>
      <c r="G6" s="48">
        <f>+IPC!N3</f>
        <v>1E-3</v>
      </c>
      <c r="H6" s="48">
        <f>+IPC!O3</f>
        <v>4.0000000000000001E-3</v>
      </c>
      <c r="I6" s="48">
        <f>+IPC!P3</f>
        <v>3.0000000000000001E-3</v>
      </c>
      <c r="J6" s="48">
        <f>+IPC!Q3</f>
        <v>1E-3</v>
      </c>
      <c r="K6" s="48">
        <f>+IPC!R3</f>
        <v>0</v>
      </c>
      <c r="L6" s="48">
        <f>+IPC!S3</f>
        <v>-1E-3</v>
      </c>
      <c r="M6" s="48">
        <f>+IPC!T3</f>
        <v>3.0000000000000001E-3</v>
      </c>
      <c r="N6" s="48">
        <f>+IPC!U3</f>
        <v>1.4E-2</v>
      </c>
      <c r="O6" s="6">
        <v>1998</v>
      </c>
      <c r="P6" s="51">
        <f t="shared" ref="P6:P16" si="4">IF($AE6="SI",+$AY6,$AX6)</f>
        <v>2240.7353904233601</v>
      </c>
      <c r="Q6" s="51">
        <f t="shared" si="0"/>
        <v>2240.7353904233601</v>
      </c>
      <c r="R6" s="51">
        <f t="shared" si="0"/>
        <v>2240.7353904233601</v>
      </c>
      <c r="S6" s="51">
        <f t="shared" si="0"/>
        <v>2240.7353904233601</v>
      </c>
      <c r="T6" s="51">
        <f t="shared" si="0"/>
        <v>2240.7353904233601</v>
      </c>
      <c r="U6" s="51">
        <f t="shared" si="0"/>
        <v>2240.7353904233601</v>
      </c>
      <c r="V6" s="51">
        <f t="shared" si="0"/>
        <v>2240.7353904233601</v>
      </c>
      <c r="W6" s="51">
        <f t="shared" si="0"/>
        <v>2240.7353904233601</v>
      </c>
      <c r="X6" s="51">
        <f t="shared" ref="X6:X7" si="5">IF($AE7="SI",+$AY6,$AX6)</f>
        <v>2240.7353904233601</v>
      </c>
      <c r="Y6" s="51">
        <f t="shared" ref="Y6:Y7" si="6">IF($AE7="SI",+$AY6,$AX6)</f>
        <v>2240.7353904233601</v>
      </c>
      <c r="Z6" s="51">
        <f t="shared" ref="Z6:Z7" si="7">IF($AE7="SI",+$AY6,$AX6)</f>
        <v>2240.7353904233601</v>
      </c>
      <c r="AA6" s="51">
        <f t="shared" ref="AA6:AA7" si="8">IF($AE7="SI",+$AY6,$AX6)</f>
        <v>2240.7353904233601</v>
      </c>
      <c r="AC6">
        <v>1</v>
      </c>
      <c r="AD6" t="s">
        <v>68</v>
      </c>
      <c r="AE6" s="40" t="str">
        <f>+Datos!D34</f>
        <v>No</v>
      </c>
      <c r="AF6" s="35">
        <f t="shared" si="2"/>
        <v>3</v>
      </c>
      <c r="AG6" s="35">
        <f t="shared" si="3"/>
        <v>1</v>
      </c>
      <c r="AH6" s="43">
        <v>1998</v>
      </c>
      <c r="AI6" s="20">
        <v>1.4E-2</v>
      </c>
      <c r="AJ6" s="12" t="str">
        <f>+AJ5</f>
        <v>Profesores Enseñanza Secundaria</v>
      </c>
      <c r="AK6" s="13">
        <f>IF($AJ6="Maestros",Cuerpos!AK6,IF($AJ6="Profesores Técnicos de Formación Profesional",Cuerpos!AK66,IF($AJ6="Maestros de Taller de Artes Plásticas y Diseñol",Cuerpos!AK66,Cuerpos!AK126)))</f>
        <v>932.96159328171348</v>
      </c>
      <c r="AL6" s="13">
        <f>IF($AJ6="Maestros",Cuerpos!AL6,IF($AJ6="Profesores Técnicos de Formación Profesional",Cuerpos!AL66,IF($AJ6="Maestros de Taller de Artes Plásticas y Diseñol",Cuerpos!AL66,Cuerpos!AL126)))</f>
        <v>932.96159328171348</v>
      </c>
      <c r="AM6" s="13">
        <f>IF($AJ6="Maestros",Cuerpos!AM6,IF($AJ6="Profesores Técnicos de Formación Profesional",Cuerpos!AM66,IF($AJ6="Maestros de Taller de Artes Plásticas y Diseñol",Cuerpos!AM66,Cuerpos!AM126)))</f>
        <v>35.83535575330329</v>
      </c>
      <c r="AN6" s="13">
        <f>IF($AJ6="Maestros",Cuerpos!AN6,IF($AJ6="Profesores Técnicos de Formación Profesional",Cuerpos!AN66,IF($AJ6="Maestros de Taller de Artes Plásticas y Diseñol",Cuerpos!AN66,Cuerpos!AN126)))</f>
        <v>35.83535575330329</v>
      </c>
      <c r="AO6" s="13">
        <f>IF($AJ6="Maestros",Cuerpos!AO6,IF($AJ6="Profesores Técnicos de Formación Profesional",Cuerpos!AO66,IF($AJ6="Maestros de Taller de Artes Plásticas y Diseñol",Cuerpos!AO66,Cuerpos!AO126)))</f>
        <v>492.9407912477368</v>
      </c>
      <c r="AP6" s="13">
        <f>IF($AJ6="Maestros",Cuerpos!AP6,IF($AJ6="Profesores Técnicos de Formación Profesional",Cuerpos!AP66,IF($AJ6="Maestros de Taller de Artes Plásticas y Diseñol",Cuerpos!AP66,Cuerpos!AP126)))</f>
        <v>0</v>
      </c>
      <c r="AQ6" s="13">
        <f>IF($AJ6="Maestros",Cuerpos!AQ6,IF($AJ6="Profesores Técnicos de Formación Profesional",Cuerpos!AQ66,IF($AJ6="Maestros de Taller de Artes Plásticas y Diseñol",Cuerpos!AQ66,Cuerpos!AQ126)))</f>
        <v>512.5871566701336</v>
      </c>
      <c r="AR6" s="13">
        <f>IF($AJ6="Maestros",Cuerpos!AR6,IF($AJ6="Profesores Técnicos de Formación Profesional",Cuerpos!AR66,IF($AJ6="Maestros de Taller de Artes Plásticas y Diseñol",Cuerpos!AR66,Cuerpos!AR126)))</f>
        <v>0</v>
      </c>
      <c r="AS6" s="13">
        <f>IF($AJ6="Maestros",Cuerpos!AS6,IF($AJ6="Profesores Técnicos de Formación Profesional",Cuerpos!AS66,IF($AJ6="Maestros de Taller de Artes Plásticas y Diseñol",Cuerpos!AS66,Cuerpos!AS126)))</f>
        <v>104.94433529796987</v>
      </c>
      <c r="AT6" s="13">
        <f>IF($AJ6="Maestros",Cuerpos!AT6,IF($AJ6="Profesores Técnicos de Formación Profesional",Cuerpos!AT66,IF($AJ6="Maestros de Taller de Artes Plásticas y Diseñol",Cuerpos!AT66,Cuerpos!AT126)))</f>
        <v>349.71493508994951</v>
      </c>
      <c r="AU6" s="13">
        <f>IF($AJ6="Maestros",Cuerpos!AU6,IF($AJ6="Profesores Técnicos de Formación Profesional",Cuerpos!AU66,IF($AJ6="Maestros de Taller de Artes Plásticas y Diseñol",Cuerpos!AU66,Cuerpos!AU126)))</f>
        <v>24.529065064139601</v>
      </c>
      <c r="AV6" s="14">
        <f>(AK6*12)+(AL6*2)+(AM6*12*AG6)+(AN6*2*AG6)+(AO6*12)+(AP6*2)+(AQ6*12)+(AR6*2)+(AS6*12)</f>
        <v>26888.824685080319</v>
      </c>
      <c r="AW6" s="14">
        <f>(AK6*12)+(AL6*2)+(AM6*12*AG6)+(AN6*2*AG6)+(AO6*12)+(AP6*2)+(AQ6*12)+(AR6*2)+(AT6*12)+(AU6*12*AG6)</f>
        <v>30120.420663353751</v>
      </c>
      <c r="AX6" s="14">
        <f t="shared" ref="AX6:AX17" si="9">IF(+AV6/12&gt;BC6,BC6,+AV6/12)</f>
        <v>2240.7353904233601</v>
      </c>
      <c r="AY6" s="14">
        <f t="shared" ref="AY6:AY15" si="10">IF(+AW6/12&gt;BC6,BC6,+AW6/12)</f>
        <v>2360.17</v>
      </c>
      <c r="BA6" s="34">
        <v>711.84</v>
      </c>
      <c r="BB6" s="34">
        <v>590.30999999999995</v>
      </c>
      <c r="BC6" s="34">
        <v>2360.17</v>
      </c>
    </row>
    <row r="7" spans="1:55" hidden="1">
      <c r="A7" s="6">
        <v>1999</v>
      </c>
      <c r="B7" s="48">
        <f>+IPC!I4</f>
        <v>4.0000000000000001E-3</v>
      </c>
      <c r="C7" s="48">
        <f>+IPC!J4</f>
        <v>1E-3</v>
      </c>
      <c r="D7" s="48">
        <f>+IPC!K4</f>
        <v>4.0000000000000001E-3</v>
      </c>
      <c r="E7" s="48">
        <f>+IPC!L4</f>
        <v>4.0000000000000001E-3</v>
      </c>
      <c r="F7" s="48">
        <f>+IPC!M4</f>
        <v>0</v>
      </c>
      <c r="G7" s="48">
        <f>+IPC!N4</f>
        <v>0</v>
      </c>
      <c r="H7" s="48">
        <f>+IPC!O4</f>
        <v>4.0000000000000001E-3</v>
      </c>
      <c r="I7" s="48">
        <f>+IPC!P4</f>
        <v>4.0000000000000001E-3</v>
      </c>
      <c r="J7" s="48">
        <f>+IPC!Q4</f>
        <v>2E-3</v>
      </c>
      <c r="K7" s="48">
        <f>+IPC!R4</f>
        <v>0</v>
      </c>
      <c r="L7" s="48">
        <f>+IPC!S4</f>
        <v>2E-3</v>
      </c>
      <c r="M7" s="48">
        <f>+IPC!T4</f>
        <v>5.0000000000000001E-3</v>
      </c>
      <c r="N7" s="48">
        <f>+IPC!U4</f>
        <v>2.9000000000000001E-2</v>
      </c>
      <c r="O7" s="6">
        <v>1999</v>
      </c>
      <c r="P7" s="51">
        <f t="shared" si="4"/>
        <v>2281.0686274509803</v>
      </c>
      <c r="Q7" s="51">
        <f t="shared" si="0"/>
        <v>2281.0686274509803</v>
      </c>
      <c r="R7" s="51">
        <f t="shared" si="0"/>
        <v>2281.0686274509803</v>
      </c>
      <c r="S7" s="51">
        <f t="shared" si="0"/>
        <v>2281.0686274509803</v>
      </c>
      <c r="T7" s="51">
        <f t="shared" si="0"/>
        <v>2281.0686274509803</v>
      </c>
      <c r="U7" s="51">
        <f t="shared" si="0"/>
        <v>2281.0686274509803</v>
      </c>
      <c r="V7" s="51">
        <f t="shared" si="0"/>
        <v>2281.0686274509803</v>
      </c>
      <c r="W7" s="51">
        <f t="shared" si="0"/>
        <v>2281.0686274509803</v>
      </c>
      <c r="X7" s="51">
        <f t="shared" si="5"/>
        <v>2281.0686274509803</v>
      </c>
      <c r="Y7" s="51">
        <f t="shared" si="6"/>
        <v>2281.0686274509803</v>
      </c>
      <c r="Z7" s="51">
        <f t="shared" si="7"/>
        <v>2281.0686274509803</v>
      </c>
      <c r="AA7" s="51">
        <f t="shared" si="8"/>
        <v>2281.0686274509803</v>
      </c>
      <c r="AC7">
        <v>2</v>
      </c>
      <c r="AD7" t="s">
        <v>69</v>
      </c>
      <c r="AE7" s="40" t="str">
        <f>+Datos!D35</f>
        <v>No</v>
      </c>
      <c r="AF7" s="35">
        <f t="shared" si="2"/>
        <v>4</v>
      </c>
      <c r="AG7" s="35">
        <f t="shared" si="3"/>
        <v>1</v>
      </c>
      <c r="AH7" s="43">
        <v>1999</v>
      </c>
      <c r="AI7" s="20">
        <v>2.9000000000000001E-2</v>
      </c>
      <c r="AJ7" s="12" t="str">
        <f t="shared" ref="AJ7:AJ17" si="11">+AJ6</f>
        <v>Profesores Enseñanza Secundaria</v>
      </c>
      <c r="AK7" s="13">
        <f>IF($AJ7="Maestros",Cuerpos!AK7,IF($AJ7="Profesores Técnicos de Formación Profesional",Cuerpos!AK67,IF($AJ7="Maestros de Taller de Artes Plásticas y Diseñol",Cuerpos!AK67,Cuerpos!AK127)))</f>
        <v>949.75490196078431</v>
      </c>
      <c r="AL7" s="13">
        <f>IF($AJ7="Maestros",Cuerpos!AL7,IF($AJ7="Profesores Técnicos de Formación Profesional",Cuerpos!AL67,IF($AJ7="Maestros de Taller de Artes Plásticas y Diseñol",Cuerpos!AL67,Cuerpos!AL127)))</f>
        <v>949.75490196078431</v>
      </c>
      <c r="AM7" s="13">
        <f>IF($AJ7="Maestros",Cuerpos!AM7,IF($AJ7="Profesores Técnicos de Formación Profesional",Cuerpos!AM67,IF($AJ7="Maestros de Taller de Artes Plásticas y Diseñol",Cuerpos!AM67,Cuerpos!AM127)))</f>
        <v>36.480392156862749</v>
      </c>
      <c r="AN7" s="13">
        <f>IF($AJ7="Maestros",Cuerpos!AN7,IF($AJ7="Profesores Técnicos de Formación Profesional",Cuerpos!AN67,IF($AJ7="Maestros de Taller de Artes Plásticas y Diseñol",Cuerpos!AN67,Cuerpos!AN127)))</f>
        <v>36.480392156862749</v>
      </c>
      <c r="AO7" s="13">
        <f>IF($AJ7="Maestros",Cuerpos!AO7,IF($AJ7="Profesores Técnicos de Formación Profesional",Cuerpos!AO67,IF($AJ7="Maestros de Taller de Artes Plásticas y Diseñol",Cuerpos!AO67,Cuerpos!AO127)))</f>
        <v>501.81372549019608</v>
      </c>
      <c r="AP7" s="13">
        <f>IF($AJ7="Maestros",Cuerpos!AP7,IF($AJ7="Profesores Técnicos de Formación Profesional",Cuerpos!AP67,IF($AJ7="Maestros de Taller de Artes Plásticas y Diseñol",Cuerpos!AP67,Cuerpos!AP127)))</f>
        <v>0</v>
      </c>
      <c r="AQ7" s="13">
        <f>IF($AJ7="Maestros",Cuerpos!AQ7,IF($AJ7="Profesores Técnicos de Formación Profesional",Cuerpos!AQ67,IF($AJ7="Maestros de Taller de Artes Plásticas y Diseñol",Cuerpos!AQ67,Cuerpos!AQ127)))</f>
        <v>521.81372549019602</v>
      </c>
      <c r="AR7" s="13">
        <f>IF($AJ7="Maestros",Cuerpos!AR7,IF($AJ7="Profesores Técnicos de Formación Profesional",Cuerpos!AR67,IF($AJ7="Maestros de Taller de Artes Plásticas y Diseñol",Cuerpos!AR67,Cuerpos!AR127)))</f>
        <v>0</v>
      </c>
      <c r="AS7" s="13">
        <f>IF($AJ7="Maestros",Cuerpos!AS7,IF($AJ7="Profesores Técnicos de Formación Profesional",Cuerpos!AS67,IF($AJ7="Maestros de Taller de Artes Plásticas y Diseñol",Cuerpos!AS67,Cuerpos!AS127)))</f>
        <v>106.83333333333333</v>
      </c>
      <c r="AT7" s="13">
        <f>IF($AJ7="Maestros",Cuerpos!AT7,IF($AJ7="Profesores Técnicos de Formación Profesional",Cuerpos!AT67,IF($AJ7="Maestros de Taller de Artes Plásticas y Diseñol",Cuerpos!AT67,Cuerpos!AT127)))</f>
        <v>356.00980392156862</v>
      </c>
      <c r="AU7" s="13">
        <f>IF($AJ7="Maestros",Cuerpos!AU7,IF($AJ7="Profesores Técnicos de Formación Profesional",Cuerpos!AU67,IF($AJ7="Maestros de Taller de Artes Plásticas y Diseñol",Cuerpos!AU67,Cuerpos!AU127)))</f>
        <v>24.970588235294116</v>
      </c>
      <c r="AV7" s="14">
        <f t="shared" ref="AV7:AV17" si="12">(AK7*12)+(AL7*2)+(AM7*12*AG7)+(AN7*2*AG7)+(AO7*12)+(AP7*2)+(AQ7*12)+(AR7*2)+(AS7*12)</f>
        <v>27372.823529411766</v>
      </c>
      <c r="AW7" s="14">
        <f t="shared" ref="AW7:AW17" si="13">(AK7*12)+(AL7*2)+(AM7*12*AG7)+(AN7*2*AG7)+(AO7*12)+(AP7*2)+(AQ7*12)+(AR7*2)+(AT7*12)+(AU7*12*AG7)</f>
        <v>30662.588235294115</v>
      </c>
      <c r="AX7" s="14">
        <f t="shared" si="9"/>
        <v>2281.0686274509803</v>
      </c>
      <c r="AY7" s="14">
        <f t="shared" si="10"/>
        <v>2402.73</v>
      </c>
      <c r="BA7" s="34">
        <v>724.64</v>
      </c>
      <c r="BB7" s="34">
        <v>601.01</v>
      </c>
      <c r="BC7" s="34">
        <v>2402.73</v>
      </c>
    </row>
    <row r="8" spans="1:55" hidden="1">
      <c r="A8" s="6">
        <v>2000</v>
      </c>
      <c r="B8" s="48">
        <f>+IPC!I5</f>
        <v>3.0000000000000001E-3</v>
      </c>
      <c r="C8" s="48">
        <f>+IPC!J5</f>
        <v>1E-3</v>
      </c>
      <c r="D8" s="48">
        <f>+IPC!K5</f>
        <v>4.0000000000000001E-3</v>
      </c>
      <c r="E8" s="48">
        <f>+IPC!L5</f>
        <v>4.0000000000000001E-3</v>
      </c>
      <c r="F8" s="48">
        <f>+IPC!M5</f>
        <v>2E-3</v>
      </c>
      <c r="G8" s="48">
        <f>+IPC!N5</f>
        <v>3.0000000000000001E-3</v>
      </c>
      <c r="H8" s="48">
        <f>+IPC!O5</f>
        <v>6.0000000000000001E-3</v>
      </c>
      <c r="I8" s="48">
        <f>+IPC!P5</f>
        <v>4.0000000000000001E-3</v>
      </c>
      <c r="J8" s="48">
        <f>+IPC!Q5</f>
        <v>3.0000000000000001E-3</v>
      </c>
      <c r="K8" s="48">
        <f>+IPC!R5</f>
        <v>3.0000000000000001E-3</v>
      </c>
      <c r="L8" s="48">
        <f>+IPC!S5</f>
        <v>2E-3</v>
      </c>
      <c r="M8" s="48">
        <f>+IPC!T5</f>
        <v>3.0000000000000001E-3</v>
      </c>
      <c r="N8" s="48">
        <f>+IPC!U5</f>
        <v>0.04</v>
      </c>
      <c r="O8" s="6">
        <v>2000</v>
      </c>
      <c r="P8" s="51">
        <f t="shared" si="4"/>
        <v>2326.69</v>
      </c>
      <c r="Q8" s="51">
        <f t="shared" si="0"/>
        <v>2326.69</v>
      </c>
      <c r="R8" s="51">
        <f t="shared" si="0"/>
        <v>2326.69</v>
      </c>
      <c r="S8" s="51">
        <f t="shared" si="0"/>
        <v>2326.69</v>
      </c>
      <c r="T8" s="51">
        <f t="shared" si="0"/>
        <v>2326.69</v>
      </c>
      <c r="U8" s="51">
        <f t="shared" si="0"/>
        <v>2326.69</v>
      </c>
      <c r="V8" s="51">
        <f t="shared" si="0"/>
        <v>2326.69</v>
      </c>
      <c r="W8" s="51">
        <f t="shared" si="0"/>
        <v>2326.69</v>
      </c>
      <c r="X8" s="51">
        <f t="shared" ref="X8:X16" si="14">IF($AE9="SI",+$AY8,$AX8)</f>
        <v>2326.69</v>
      </c>
      <c r="Y8" s="51">
        <f t="shared" ref="Y8:Y17" si="15">IF($AE9="SI",+$AY8,$AX8)</f>
        <v>2326.69</v>
      </c>
      <c r="Z8" s="51">
        <f t="shared" ref="Z8:Z17" si="16">IF($AE9="SI",+$AY8,$AX8)</f>
        <v>2326.69</v>
      </c>
      <c r="AA8" s="51">
        <f t="shared" ref="AA8:AA17" si="17">IF($AE9="SI",+$AY8,$AX8)</f>
        <v>2326.69</v>
      </c>
      <c r="AC8">
        <v>3</v>
      </c>
      <c r="AD8" t="s">
        <v>70</v>
      </c>
      <c r="AE8" s="40" t="str">
        <f>+Datos!D36</f>
        <v>No</v>
      </c>
      <c r="AF8" s="35">
        <f t="shared" si="2"/>
        <v>5</v>
      </c>
      <c r="AG8" s="35">
        <f t="shared" si="3"/>
        <v>1</v>
      </c>
      <c r="AH8" s="44">
        <v>2000</v>
      </c>
      <c r="AI8" s="20">
        <v>0.04</v>
      </c>
      <c r="AJ8" s="12" t="str">
        <f t="shared" si="11"/>
        <v>Profesores Enseñanza Secundaria</v>
      </c>
      <c r="AK8" s="13">
        <f>IF($AJ8="Maestros",Cuerpos!AK8,IF($AJ8="Profesores Técnicos de Formación Profesional",Cuerpos!AK68,IF($AJ8="Maestros de Taller de Artes Plásticas y Diseñol",Cuerpos!AK68,Cuerpos!AK128)))</f>
        <v>968.75</v>
      </c>
      <c r="AL8" s="13">
        <f>IF($AJ8="Maestros",Cuerpos!AL8,IF($AJ8="Profesores Técnicos de Formación Profesional",Cuerpos!AL68,IF($AJ8="Maestros de Taller de Artes Plásticas y Diseñol",Cuerpos!AL68,Cuerpos!AL128)))</f>
        <v>968.75</v>
      </c>
      <c r="AM8" s="13">
        <f>IF($AJ8="Maestros",Cuerpos!AM8,IF($AJ8="Profesores Técnicos de Formación Profesional",Cuerpos!AM68,IF($AJ8="Maestros de Taller de Artes Plásticas y Diseñol",Cuerpos!AM68,Cuerpos!AM128)))</f>
        <v>37.21</v>
      </c>
      <c r="AN8" s="13">
        <f>IF($AJ8="Maestros",Cuerpos!AN8,IF($AJ8="Profesores Técnicos de Formación Profesional",Cuerpos!AN68,IF($AJ8="Maestros de Taller de Artes Plásticas y Diseñol",Cuerpos!AN68,Cuerpos!AN128)))</f>
        <v>37.21</v>
      </c>
      <c r="AO8" s="13">
        <f>IF($AJ8="Maestros",Cuerpos!AO8,IF($AJ8="Profesores Técnicos de Formación Profesional",Cuerpos!AO68,IF($AJ8="Maestros de Taller de Artes Plásticas y Diseñol",Cuerpos!AO68,Cuerpos!AO128)))</f>
        <v>511.85</v>
      </c>
      <c r="AP8" s="13">
        <f>IF($AJ8="Maestros",Cuerpos!AP8,IF($AJ8="Profesores Técnicos de Formación Profesional",Cuerpos!AP68,IF($AJ8="Maestros de Taller de Artes Plásticas y Diseñol",Cuerpos!AP68,Cuerpos!AP128)))</f>
        <v>0</v>
      </c>
      <c r="AQ8" s="13">
        <f>IF($AJ8="Maestros",Cuerpos!AQ8,IF($AJ8="Profesores Técnicos de Formación Profesional",Cuerpos!AQ68,IF($AJ8="Maestros de Taller de Artes Plásticas y Diseñol",Cuerpos!AQ68,Cuerpos!AQ128)))</f>
        <v>532.25</v>
      </c>
      <c r="AR8" s="13">
        <f>IF($AJ8="Maestros",Cuerpos!AR8,IF($AJ8="Profesores Técnicos de Formación Profesional",Cuerpos!AR68,IF($AJ8="Maestros de Taller de Artes Plásticas y Diseñol",Cuerpos!AR68,Cuerpos!AR128)))</f>
        <v>0</v>
      </c>
      <c r="AS8" s="13">
        <f>IF($AJ8="Maestros",Cuerpos!AS8,IF($AJ8="Profesores Técnicos de Formación Profesional",Cuerpos!AS68,IF($AJ8="Maestros de Taller de Artes Plásticas y Diseñol",Cuerpos!AS68,Cuerpos!AS128)))</f>
        <v>108.97</v>
      </c>
      <c r="AT8" s="13">
        <f>IF($AJ8="Maestros",Cuerpos!AT8,IF($AJ8="Profesores Técnicos de Formación Profesional",Cuerpos!AT68,IF($AJ8="Maestros de Taller de Artes Plásticas y Diseñol",Cuerpos!AT68,Cuerpos!AT128)))</f>
        <v>363.13</v>
      </c>
      <c r="AU8" s="13">
        <f>IF($AJ8="Maestros",Cuerpos!AU8,IF($AJ8="Profesores Técnicos de Formación Profesional",Cuerpos!AU68,IF($AJ8="Maestros de Taller de Artes Plásticas y Diseñol",Cuerpos!AU68,Cuerpos!AU128)))</f>
        <v>25.47</v>
      </c>
      <c r="AV8" s="14">
        <f t="shared" si="12"/>
        <v>27920.28</v>
      </c>
      <c r="AW8" s="14">
        <f t="shared" si="13"/>
        <v>31275.839999999997</v>
      </c>
      <c r="AX8" s="14">
        <f t="shared" si="9"/>
        <v>2326.69</v>
      </c>
      <c r="AY8" s="14">
        <f t="shared" si="10"/>
        <v>2450.87</v>
      </c>
      <c r="BA8" s="34">
        <v>739.06</v>
      </c>
      <c r="BB8" s="34">
        <v>613.03</v>
      </c>
      <c r="BC8" s="34">
        <v>2450.87</v>
      </c>
    </row>
    <row r="9" spans="1:55" hidden="1">
      <c r="A9" s="6">
        <v>2001</v>
      </c>
      <c r="B9" s="48">
        <f>+IPC!I6</f>
        <v>0</v>
      </c>
      <c r="C9" s="48">
        <f>+IPC!J6</f>
        <v>3.0000000000000001E-3</v>
      </c>
      <c r="D9" s="48">
        <f>+IPC!K6</f>
        <v>4.0000000000000001E-3</v>
      </c>
      <c r="E9" s="48">
        <f>+IPC!L6</f>
        <v>5.0000000000000001E-3</v>
      </c>
      <c r="F9" s="48">
        <f>+IPC!M6</f>
        <v>4.0000000000000001E-3</v>
      </c>
      <c r="G9" s="48">
        <f>+IPC!N6</f>
        <v>3.0000000000000001E-3</v>
      </c>
      <c r="H9" s="48">
        <f>+IPC!O6</f>
        <v>2E-3</v>
      </c>
      <c r="I9" s="48">
        <f>+IPC!P6</f>
        <v>2E-3</v>
      </c>
      <c r="J9" s="48">
        <f>+IPC!Q6</f>
        <v>0</v>
      </c>
      <c r="K9" s="48">
        <f>+IPC!R6</f>
        <v>-1E-3</v>
      </c>
      <c r="L9" s="48">
        <f>+IPC!S6</f>
        <v>-1E-3</v>
      </c>
      <c r="M9" s="48">
        <f>+IPC!T6</f>
        <v>4.0000000000000001E-3</v>
      </c>
      <c r="N9" s="48">
        <f>+IPC!U6</f>
        <v>2.7E-2</v>
      </c>
      <c r="O9" s="6">
        <v>2001</v>
      </c>
      <c r="P9" s="51">
        <f t="shared" si="4"/>
        <v>2417.5036999999998</v>
      </c>
      <c r="Q9" s="51">
        <f t="shared" si="0"/>
        <v>2417.5036999999998</v>
      </c>
      <c r="R9" s="51">
        <f t="shared" si="0"/>
        <v>2417.5036999999998</v>
      </c>
      <c r="S9" s="51">
        <f t="shared" si="0"/>
        <v>2417.5036999999998</v>
      </c>
      <c r="T9" s="51">
        <f t="shared" si="0"/>
        <v>2417.5036999999998</v>
      </c>
      <c r="U9" s="51">
        <f t="shared" si="0"/>
        <v>2417.5036999999998</v>
      </c>
      <c r="V9" s="51">
        <f t="shared" si="0"/>
        <v>2417.5036999999998</v>
      </c>
      <c r="W9" s="51">
        <f t="shared" si="0"/>
        <v>2417.5036999999998</v>
      </c>
      <c r="X9" s="51">
        <f t="shared" si="14"/>
        <v>2417.5036999999998</v>
      </c>
      <c r="Y9" s="51">
        <f t="shared" si="15"/>
        <v>2417.5036999999998</v>
      </c>
      <c r="Z9" s="51">
        <f t="shared" si="16"/>
        <v>2417.5036999999998</v>
      </c>
      <c r="AA9" s="51">
        <f t="shared" si="17"/>
        <v>2417.5036999999998</v>
      </c>
      <c r="AC9">
        <v>4</v>
      </c>
      <c r="AD9" t="s">
        <v>71</v>
      </c>
      <c r="AE9" s="40" t="str">
        <f>+Datos!D37</f>
        <v>No</v>
      </c>
      <c r="AF9" s="35">
        <f t="shared" si="2"/>
        <v>6</v>
      </c>
      <c r="AG9" s="35">
        <f t="shared" si="3"/>
        <v>2</v>
      </c>
      <c r="AH9" s="43">
        <v>2001</v>
      </c>
      <c r="AI9" s="20">
        <v>2.7E-2</v>
      </c>
      <c r="AJ9" s="12" t="str">
        <f t="shared" si="11"/>
        <v>Profesores Enseñanza Secundaria</v>
      </c>
      <c r="AK9" s="13">
        <f>IF($AJ9="Maestros",Cuerpos!AK9,IF($AJ9="Profesores Técnicos de Formación Profesional",Cuerpos!AK69,IF($AJ9="Maestros de Taller de Artes Plásticas y Diseñol",Cuerpos!AK69,Cuerpos!AK129)))</f>
        <v>988.125</v>
      </c>
      <c r="AL9" s="13">
        <f>IF($AJ9="Maestros",Cuerpos!AL9,IF($AJ9="Profesores Técnicos de Formación Profesional",Cuerpos!AL69,IF($AJ9="Maestros de Taller de Artes Plásticas y Diseñol",Cuerpos!AL69,Cuerpos!AL129)))</f>
        <v>988.125</v>
      </c>
      <c r="AM9" s="13">
        <f>IF($AJ9="Maestros",Cuerpos!AM9,IF($AJ9="Profesores Técnicos de Formación Profesional",Cuerpos!AM69,IF($AJ9="Maestros de Taller de Artes Plásticas y Diseñol",Cuerpos!AM69,Cuerpos!AM129)))</f>
        <v>37.9542</v>
      </c>
      <c r="AN9" s="13">
        <f>IF($AJ9="Maestros",Cuerpos!AN9,IF($AJ9="Profesores Técnicos de Formación Profesional",Cuerpos!AN69,IF($AJ9="Maestros de Taller de Artes Plásticas y Diseñol",Cuerpos!AN69,Cuerpos!AN129)))</f>
        <v>37.9542</v>
      </c>
      <c r="AO9" s="13">
        <f>IF($AJ9="Maestros",Cuerpos!AO9,IF($AJ9="Profesores Técnicos de Formación Profesional",Cuerpos!AO69,IF($AJ9="Maestros de Taller de Artes Plásticas y Diseñol",Cuerpos!AO69,Cuerpos!AO129)))</f>
        <v>522.08699999999999</v>
      </c>
      <c r="AP9" s="13">
        <f>IF($AJ9="Maestros",Cuerpos!AP9,IF($AJ9="Profesores Técnicos de Formación Profesional",Cuerpos!AP69,IF($AJ9="Maestros de Taller de Artes Plásticas y Diseñol",Cuerpos!AP69,Cuerpos!AP129)))</f>
        <v>0</v>
      </c>
      <c r="AQ9" s="13">
        <f>IF($AJ9="Maestros",Cuerpos!AQ9,IF($AJ9="Profesores Técnicos de Formación Profesional",Cuerpos!AQ69,IF($AJ9="Maestros de Taller de Artes Plásticas y Diseñol",Cuerpos!AQ69,Cuerpos!AQ129)))</f>
        <v>542.89499999999998</v>
      </c>
      <c r="AR9" s="13">
        <f>IF($AJ9="Maestros",Cuerpos!AR9,IF($AJ9="Profesores Técnicos de Formación Profesional",Cuerpos!AR69,IF($AJ9="Maestros de Taller de Artes Plásticas y Diseñol",Cuerpos!AR69,Cuerpos!AR129)))</f>
        <v>0</v>
      </c>
      <c r="AS9" s="13">
        <f>IF($AJ9="Maestros",Cuerpos!AS9,IF($AJ9="Profesores Técnicos de Formación Profesional",Cuerpos!AS69,IF($AJ9="Maestros de Taller de Artes Plásticas y Diseñol",Cuerpos!AS69,Cuerpos!AS129)))</f>
        <v>111.1494</v>
      </c>
      <c r="AT9" s="13">
        <f>IF($AJ9="Maestros",Cuerpos!AT9,IF($AJ9="Profesores Técnicos de Formación Profesional",Cuerpos!AT69,IF($AJ9="Maestros de Taller de Artes Plásticas y Diseñol",Cuerpos!AT69,Cuerpos!AT129)))</f>
        <v>370.39260000000002</v>
      </c>
      <c r="AU9" s="13">
        <f>IF($AJ9="Maestros",Cuerpos!AU9,IF($AJ9="Profesores Técnicos de Formación Profesional",Cuerpos!AU69,IF($AJ9="Maestros de Taller de Artes Plásticas y Diseñol",Cuerpos!AU69,Cuerpos!AU129)))</f>
        <v>25.979399999999998</v>
      </c>
      <c r="AV9" s="14">
        <f t="shared" si="12"/>
        <v>29010.044399999995</v>
      </c>
      <c r="AW9" s="14">
        <f t="shared" si="13"/>
        <v>32744.468399999994</v>
      </c>
      <c r="AX9" s="14">
        <f t="shared" si="9"/>
        <v>2417.5036999999998</v>
      </c>
      <c r="AY9" s="14">
        <f t="shared" si="10"/>
        <v>2499.91</v>
      </c>
      <c r="BA9" s="34">
        <v>753.85</v>
      </c>
      <c r="BB9" s="34">
        <v>625.29</v>
      </c>
      <c r="BC9" s="34">
        <v>2499.91</v>
      </c>
    </row>
    <row r="10" spans="1:55" hidden="1">
      <c r="A10" s="6">
        <v>2002</v>
      </c>
      <c r="B10" s="48">
        <f>+IPC!I7</f>
        <v>-1E-3</v>
      </c>
      <c r="C10" s="48">
        <f>+IPC!J7</f>
        <v>1E-3</v>
      </c>
      <c r="D10" s="48">
        <f>+IPC!K7</f>
        <v>8.0000000000000002E-3</v>
      </c>
      <c r="E10" s="48">
        <f>+IPC!L7</f>
        <v>1.4E-2</v>
      </c>
      <c r="F10" s="48">
        <f>+IPC!M7</f>
        <v>4.0000000000000001E-3</v>
      </c>
      <c r="G10" s="48">
        <f>+IPC!N7</f>
        <v>0</v>
      </c>
      <c r="H10" s="48">
        <f>+IPC!O7</f>
        <v>-7.0000000000000001E-3</v>
      </c>
      <c r="I10" s="48">
        <f>+IPC!P7</f>
        <v>3.0000000000000001E-3</v>
      </c>
      <c r="J10" s="48">
        <f>+IPC!Q7</f>
        <v>4.0000000000000001E-3</v>
      </c>
      <c r="K10" s="48">
        <f>+IPC!R7</f>
        <v>0.01</v>
      </c>
      <c r="L10" s="48">
        <f>+IPC!S7</f>
        <v>2E-3</v>
      </c>
      <c r="M10" s="48">
        <f>+IPC!T7</f>
        <v>3.0000000000000001E-3</v>
      </c>
      <c r="N10" s="48">
        <f>+IPC!U7</f>
        <v>0.04</v>
      </c>
      <c r="O10" s="6">
        <v>2002</v>
      </c>
      <c r="P10" s="51">
        <f t="shared" si="4"/>
        <v>2465.8883333333329</v>
      </c>
      <c r="Q10" s="51">
        <f t="shared" si="0"/>
        <v>2465.8883333333329</v>
      </c>
      <c r="R10" s="51">
        <f t="shared" si="0"/>
        <v>2465.8883333333329</v>
      </c>
      <c r="S10" s="51">
        <f t="shared" si="0"/>
        <v>2465.8883333333329</v>
      </c>
      <c r="T10" s="51">
        <f t="shared" si="0"/>
        <v>2465.8883333333329</v>
      </c>
      <c r="U10" s="51">
        <f t="shared" si="0"/>
        <v>2465.8883333333329</v>
      </c>
      <c r="V10" s="51">
        <f t="shared" si="0"/>
        <v>2465.8883333333329</v>
      </c>
      <c r="W10" s="51">
        <f t="shared" si="0"/>
        <v>2465.8883333333329</v>
      </c>
      <c r="X10" s="51">
        <f t="shared" si="14"/>
        <v>2465.8883333333329</v>
      </c>
      <c r="Y10" s="51">
        <f t="shared" si="15"/>
        <v>2465.8883333333329</v>
      </c>
      <c r="Z10" s="51">
        <f t="shared" si="16"/>
        <v>2465.8883333333329</v>
      </c>
      <c r="AA10" s="51">
        <f t="shared" si="17"/>
        <v>2465.8883333333329</v>
      </c>
      <c r="AC10">
        <v>5</v>
      </c>
      <c r="AD10" t="s">
        <v>72</v>
      </c>
      <c r="AE10" s="40" t="str">
        <f>+Datos!D38</f>
        <v>No</v>
      </c>
      <c r="AF10" s="35">
        <f t="shared" si="2"/>
        <v>7</v>
      </c>
      <c r="AG10" s="35">
        <f t="shared" si="3"/>
        <v>2</v>
      </c>
      <c r="AH10" s="44">
        <v>2002</v>
      </c>
      <c r="AI10" s="20">
        <v>0.04</v>
      </c>
      <c r="AJ10" s="12" t="str">
        <f t="shared" si="11"/>
        <v>Profesores Enseñanza Secundaria</v>
      </c>
      <c r="AK10" s="13">
        <f>IF($AJ10="Maestros",Cuerpos!AK10,IF($AJ10="Profesores Técnicos de Formación Profesional",Cuerpos!AK70,IF($AJ10="Maestros de Taller de Artes Plásticas y Diseñol",Cuerpos!AK70,Cuerpos!AK130)))</f>
        <v>1007.89</v>
      </c>
      <c r="AL10" s="13">
        <f>IF($AJ10="Maestros",Cuerpos!AL10,IF($AJ10="Profesores Técnicos de Formación Profesional",Cuerpos!AL70,IF($AJ10="Maestros de Taller de Artes Plásticas y Diseñol",Cuerpos!AL70,Cuerpos!AL130)))</f>
        <v>1007.89</v>
      </c>
      <c r="AM10" s="13">
        <f>IF($AJ10="Maestros",Cuerpos!AM10,IF($AJ10="Profesores Técnicos de Formación Profesional",Cuerpos!AM70,IF($AJ10="Maestros de Taller de Artes Plásticas y Diseñol",Cuerpos!AM70,Cuerpos!AM130)))</f>
        <v>38.72</v>
      </c>
      <c r="AN10" s="13">
        <f>IF($AJ10="Maestros",Cuerpos!AN10,IF($AJ10="Profesores Técnicos de Formación Profesional",Cuerpos!AN70,IF($AJ10="Maestros de Taller de Artes Plásticas y Diseñol",Cuerpos!AN70,Cuerpos!AN130)))</f>
        <v>38.72</v>
      </c>
      <c r="AO10" s="13">
        <f>IF($AJ10="Maestros",Cuerpos!AO10,IF($AJ10="Profesores Técnicos de Formación Profesional",Cuerpos!AO70,IF($AJ10="Maestros de Taller de Artes Plásticas y Diseñol",Cuerpos!AO70,Cuerpos!AO130)))</f>
        <v>532.54</v>
      </c>
      <c r="AP10" s="13">
        <f>IF($AJ10="Maestros",Cuerpos!AP10,IF($AJ10="Profesores Técnicos de Formación Profesional",Cuerpos!AP70,IF($AJ10="Maestros de Taller de Artes Plásticas y Diseñol",Cuerpos!AP70,Cuerpos!AP130)))</f>
        <v>0</v>
      </c>
      <c r="AQ10" s="13">
        <f>IF($AJ10="Maestros",Cuerpos!AQ10,IF($AJ10="Profesores Técnicos de Formación Profesional",Cuerpos!AQ70,IF($AJ10="Maestros de Taller de Artes Plásticas y Diseñol",Cuerpos!AQ70,Cuerpos!AQ130)))</f>
        <v>553.76</v>
      </c>
      <c r="AR10" s="13">
        <f>IF($AJ10="Maestros",Cuerpos!AR10,IF($AJ10="Profesores Técnicos de Formación Profesional",Cuerpos!AR70,IF($AJ10="Maestros de Taller de Artes Plásticas y Diseñol",Cuerpos!AR70,Cuerpos!AR130)))</f>
        <v>0</v>
      </c>
      <c r="AS10" s="13">
        <f>IF($AJ10="Maestros",Cuerpos!AS10,IF($AJ10="Profesores Técnicos de Formación Profesional",Cuerpos!AS70,IF($AJ10="Maestros de Taller de Artes Plásticas y Diseñol",Cuerpos!AS70,Cuerpos!AS130)))</f>
        <v>113.37</v>
      </c>
      <c r="AT10" s="13">
        <f>IF($AJ10="Maestros",Cuerpos!AT10,IF($AJ10="Profesores Técnicos de Formación Profesional",Cuerpos!AT70,IF($AJ10="Maestros de Taller de Artes Plásticas y Diseñol",Cuerpos!AT70,Cuerpos!AT130)))</f>
        <v>377.81</v>
      </c>
      <c r="AU10" s="13">
        <f>IF($AJ10="Maestros",Cuerpos!AU10,IF($AJ10="Profesores Técnicos de Formación Profesional",Cuerpos!AU70,IF($AJ10="Maestros de Taller de Artes Plásticas y Diseñol",Cuerpos!AU70,Cuerpos!AU130)))</f>
        <v>26.51</v>
      </c>
      <c r="AV10" s="14">
        <f t="shared" si="12"/>
        <v>29590.659999999996</v>
      </c>
      <c r="AW10" s="14">
        <f t="shared" si="13"/>
        <v>33400.18</v>
      </c>
      <c r="AX10" s="14">
        <f t="shared" si="9"/>
        <v>2465.8883333333329</v>
      </c>
      <c r="AY10" s="14">
        <f t="shared" si="10"/>
        <v>2574.9</v>
      </c>
      <c r="BA10" s="34">
        <v>768.9</v>
      </c>
      <c r="BB10" s="34">
        <v>637.79999999999995</v>
      </c>
      <c r="BC10" s="34">
        <v>2574.9</v>
      </c>
    </row>
    <row r="11" spans="1:55" hidden="1">
      <c r="A11" s="6">
        <v>2003</v>
      </c>
      <c r="B11" s="48">
        <f>+IPC!I8</f>
        <v>-4.0000000000000001E-3</v>
      </c>
      <c r="C11" s="48">
        <f>+IPC!J8</f>
        <v>2E-3</v>
      </c>
      <c r="D11" s="48">
        <f>+IPC!K8</f>
        <v>7.0000000000000001E-3</v>
      </c>
      <c r="E11" s="48">
        <f>+IPC!L8</f>
        <v>8.0000000000000002E-3</v>
      </c>
      <c r="F11" s="48">
        <f>+IPC!M8</f>
        <v>-1E-3</v>
      </c>
      <c r="G11" s="48">
        <f>+IPC!N8</f>
        <v>1E-3</v>
      </c>
      <c r="H11" s="48">
        <f>+IPC!O8</f>
        <v>-6.0000000000000001E-3</v>
      </c>
      <c r="I11" s="48">
        <f>+IPC!P8</f>
        <v>5.0000000000000001E-3</v>
      </c>
      <c r="J11" s="48">
        <f>+IPC!Q8</f>
        <v>3.0000000000000001E-3</v>
      </c>
      <c r="K11" s="48">
        <f>+IPC!R8</f>
        <v>7.0000000000000001E-3</v>
      </c>
      <c r="L11" s="48">
        <f>+IPC!S8</f>
        <v>3.0000000000000001E-3</v>
      </c>
      <c r="M11" s="48">
        <f>+IPC!T8</f>
        <v>2E-3</v>
      </c>
      <c r="N11" s="48">
        <f>+IPC!U8</f>
        <v>2.5999999999999999E-2</v>
      </c>
      <c r="O11" s="6">
        <v>2003</v>
      </c>
      <c r="P11" s="51">
        <f t="shared" si="4"/>
        <v>2533.3449999999998</v>
      </c>
      <c r="Q11" s="51">
        <f t="shared" si="0"/>
        <v>2533.3449999999998</v>
      </c>
      <c r="R11" s="51">
        <f t="shared" si="0"/>
        <v>2533.3449999999998</v>
      </c>
      <c r="S11" s="51">
        <f t="shared" si="0"/>
        <v>2533.3449999999998</v>
      </c>
      <c r="T11" s="51">
        <f t="shared" si="0"/>
        <v>2533.3449999999998</v>
      </c>
      <c r="U11" s="51">
        <f t="shared" si="0"/>
        <v>2533.3449999999998</v>
      </c>
      <c r="V11" s="51">
        <f t="shared" si="0"/>
        <v>2533.3449999999998</v>
      </c>
      <c r="W11" s="51">
        <f t="shared" si="0"/>
        <v>2533.3449999999998</v>
      </c>
      <c r="X11" s="51">
        <f t="shared" si="14"/>
        <v>2533.3449999999998</v>
      </c>
      <c r="Y11" s="51">
        <f t="shared" si="15"/>
        <v>2533.3449999999998</v>
      </c>
      <c r="Z11" s="51">
        <f t="shared" si="16"/>
        <v>2533.3449999999998</v>
      </c>
      <c r="AA11" s="51">
        <f t="shared" si="17"/>
        <v>2533.3449999999998</v>
      </c>
      <c r="AC11">
        <v>6</v>
      </c>
      <c r="AD11" t="s">
        <v>73</v>
      </c>
      <c r="AE11" s="40" t="str">
        <f>+Datos!D39</f>
        <v>No</v>
      </c>
      <c r="AF11" s="35">
        <f t="shared" si="2"/>
        <v>8</v>
      </c>
      <c r="AG11" s="35">
        <f t="shared" si="3"/>
        <v>2</v>
      </c>
      <c r="AH11" s="44">
        <v>2003</v>
      </c>
      <c r="AI11" s="20">
        <v>2.5999999999999999E-2</v>
      </c>
      <c r="AJ11" s="12" t="str">
        <f t="shared" si="11"/>
        <v>Profesores Enseñanza Secundaria</v>
      </c>
      <c r="AK11" s="13">
        <f>IF($AJ11="Maestros",Cuerpos!AK11,IF($AJ11="Profesores Técnicos de Formación Profesional",Cuerpos!AK71,IF($AJ11="Maestros de Taller de Artes Plásticas y Diseñol",Cuerpos!AK71,Cuerpos!AK131)))</f>
        <v>1028.05</v>
      </c>
      <c r="AL11" s="13">
        <f>IF($AJ11="Maestros",Cuerpos!AL11,IF($AJ11="Profesores Técnicos de Formación Profesional",Cuerpos!AL71,IF($AJ11="Maestros de Taller de Artes Plásticas y Diseñol",Cuerpos!AL71,Cuerpos!AL131)))</f>
        <v>1028.05</v>
      </c>
      <c r="AM11" s="13">
        <f>IF($AJ11="Maestros",Cuerpos!AM11,IF($AJ11="Profesores Técnicos de Formación Profesional",Cuerpos!AM71,IF($AJ11="Maestros de Taller de Artes Plásticas y Diseñol",Cuerpos!AM71,Cuerpos!AM131)))</f>
        <v>39.5</v>
      </c>
      <c r="AN11" s="13">
        <f>IF($AJ11="Maestros",Cuerpos!AN11,IF($AJ11="Profesores Técnicos de Formación Profesional",Cuerpos!AN71,IF($AJ11="Maestros de Taller de Artes Plásticas y Diseñol",Cuerpos!AN71,Cuerpos!AN131)))</f>
        <v>39.5</v>
      </c>
      <c r="AO11" s="13">
        <f>IF($AJ11="Maestros",Cuerpos!AO11,IF($AJ11="Profesores Técnicos de Formación Profesional",Cuerpos!AO71,IF($AJ11="Maestros de Taller de Artes Plásticas y Diseñol",Cuerpos!AO71,Cuerpos!AO131)))</f>
        <v>543.20000000000005</v>
      </c>
      <c r="AP11" s="13">
        <f>IF($AJ11="Maestros",Cuerpos!AP11,IF($AJ11="Profesores Técnicos de Formación Profesional",Cuerpos!AP71,IF($AJ11="Maestros de Taller de Artes Plásticas y Diseñol",Cuerpos!AP71,Cuerpos!AP131)))</f>
        <v>108.64000000000001</v>
      </c>
      <c r="AQ11" s="13">
        <f>IF($AJ11="Maestros",Cuerpos!AQ11,IF($AJ11="Profesores Técnicos de Formación Profesional",Cuerpos!AQ71,IF($AJ11="Maestros de Taller de Artes Plásticas y Diseñol",Cuerpos!AQ71,Cuerpos!AQ131)))</f>
        <v>564.84</v>
      </c>
      <c r="AR11" s="13">
        <f>IF($AJ11="Maestros",Cuerpos!AR11,IF($AJ11="Profesores Técnicos de Formación Profesional",Cuerpos!AR71,IF($AJ11="Maestros de Taller de Artes Plásticas y Diseñol",Cuerpos!AR71,Cuerpos!AR131)))</f>
        <v>0</v>
      </c>
      <c r="AS11" s="13">
        <f>IF($AJ11="Maestros",Cuerpos!AS11,IF($AJ11="Profesores Técnicos de Formación Profesional",Cuerpos!AS71,IF($AJ11="Maestros de Taller de Artes Plásticas y Diseñol",Cuerpos!AS71,Cuerpos!AS131)))</f>
        <v>115.64</v>
      </c>
      <c r="AT11" s="13">
        <f>IF($AJ11="Maestros",Cuerpos!AT11,IF($AJ11="Profesores Técnicos de Formación Profesional",Cuerpos!AT71,IF($AJ11="Maestros de Taller de Artes Plásticas y Diseñol",Cuerpos!AT71,Cuerpos!AT131)))</f>
        <v>385.37</v>
      </c>
      <c r="AU11" s="13">
        <f>IF($AJ11="Maestros",Cuerpos!AU11,IF($AJ11="Profesores Técnicos de Formación Profesional",Cuerpos!AU71,IF($AJ11="Maestros de Taller de Artes Plásticas y Diseñol",Cuerpos!AU71,Cuerpos!AU131)))</f>
        <v>27.04</v>
      </c>
      <c r="AV11" s="14">
        <f t="shared" si="12"/>
        <v>30400.14</v>
      </c>
      <c r="AW11" s="14">
        <f t="shared" si="13"/>
        <v>34285.86</v>
      </c>
      <c r="AX11" s="14">
        <f t="shared" si="9"/>
        <v>2533.3449999999998</v>
      </c>
      <c r="AY11" s="14">
        <f t="shared" si="10"/>
        <v>2652</v>
      </c>
      <c r="BA11" s="34">
        <v>784.2</v>
      </c>
      <c r="BB11" s="34">
        <v>650.71</v>
      </c>
      <c r="BC11" s="34">
        <v>2652</v>
      </c>
    </row>
    <row r="12" spans="1:55" hidden="1">
      <c r="A12" s="6">
        <v>2004</v>
      </c>
      <c r="B12" s="48">
        <f>+IPC!I9</f>
        <v>-7.0000000000000001E-3</v>
      </c>
      <c r="C12" s="48">
        <f>+IPC!J9</f>
        <v>0</v>
      </c>
      <c r="D12" s="48">
        <f>+IPC!K9</f>
        <v>7.0000000000000001E-3</v>
      </c>
      <c r="E12" s="48">
        <f>+IPC!L9</f>
        <v>1.4E-2</v>
      </c>
      <c r="F12" s="48">
        <f>+IPC!M9</f>
        <v>6.0000000000000001E-3</v>
      </c>
      <c r="G12" s="48">
        <f>+IPC!N9</f>
        <v>2E-3</v>
      </c>
      <c r="H12" s="48">
        <f>+IPC!O9</f>
        <v>-8.0000000000000002E-3</v>
      </c>
      <c r="I12" s="48">
        <f>+IPC!P9</f>
        <v>4.0000000000000001E-3</v>
      </c>
      <c r="J12" s="48">
        <f>+IPC!Q9</f>
        <v>2E-3</v>
      </c>
      <c r="K12" s="48">
        <f>+IPC!R9</f>
        <v>0.01</v>
      </c>
      <c r="L12" s="48">
        <f>+IPC!S9</f>
        <v>2E-3</v>
      </c>
      <c r="M12" s="48">
        <f>+IPC!T9</f>
        <v>-1E-3</v>
      </c>
      <c r="N12" s="48">
        <f>+IPC!U9</f>
        <v>3.2000000000000001E-2</v>
      </c>
      <c r="O12" s="6">
        <v>2004</v>
      </c>
      <c r="P12" s="51">
        <f t="shared" si="4"/>
        <v>2649.5363333333339</v>
      </c>
      <c r="Q12" s="51">
        <f t="shared" si="0"/>
        <v>2649.5363333333339</v>
      </c>
      <c r="R12" s="51">
        <f t="shared" si="0"/>
        <v>2649.5363333333339</v>
      </c>
      <c r="S12" s="51">
        <f t="shared" si="0"/>
        <v>2649.5363333333339</v>
      </c>
      <c r="T12" s="51">
        <f t="shared" si="0"/>
        <v>2649.5363333333339</v>
      </c>
      <c r="U12" s="51">
        <f t="shared" si="0"/>
        <v>2649.5363333333339</v>
      </c>
      <c r="V12" s="51">
        <f t="shared" si="0"/>
        <v>2649.5363333333339</v>
      </c>
      <c r="W12" s="51">
        <f t="shared" si="0"/>
        <v>2649.5363333333339</v>
      </c>
      <c r="X12" s="51">
        <f t="shared" si="14"/>
        <v>2649.5363333333339</v>
      </c>
      <c r="Y12" s="51">
        <f t="shared" si="15"/>
        <v>2649.5363333333339</v>
      </c>
      <c r="Z12" s="51">
        <f t="shared" si="16"/>
        <v>2649.5363333333339</v>
      </c>
      <c r="AA12" s="51">
        <f t="shared" si="17"/>
        <v>2649.5363333333339</v>
      </c>
      <c r="AC12">
        <v>7</v>
      </c>
      <c r="AD12" t="s">
        <v>74</v>
      </c>
      <c r="AE12" s="40" t="str">
        <f>+Datos!D40</f>
        <v>No</v>
      </c>
      <c r="AF12" s="35">
        <f t="shared" si="2"/>
        <v>9</v>
      </c>
      <c r="AG12" s="35">
        <f t="shared" si="3"/>
        <v>3</v>
      </c>
      <c r="AH12" s="44">
        <v>2004</v>
      </c>
      <c r="AI12" s="20">
        <v>3.2000000000000001E-2</v>
      </c>
      <c r="AJ12" s="12" t="str">
        <f t="shared" si="11"/>
        <v>Profesores Enseñanza Secundaria</v>
      </c>
      <c r="AK12" s="13">
        <f>IF($AJ12="Maestros",Cuerpos!AK12,IF($AJ12="Profesores Técnicos de Formación Profesional",Cuerpos!AK72,IF($AJ12="Maestros de Taller de Artes Plásticas y Diseñol",Cuerpos!AK72,Cuerpos!AK132)))</f>
        <v>1048.6400000000001</v>
      </c>
      <c r="AL12" s="13">
        <f>IF($AJ12="Maestros",Cuerpos!AL12,IF($AJ12="Profesores Técnicos de Formación Profesional",Cuerpos!AL72,IF($AJ12="Maestros de Taller de Artes Plásticas y Diseñol",Cuerpos!AL72,Cuerpos!AL132)))</f>
        <v>1048.6400000000001</v>
      </c>
      <c r="AM12" s="13">
        <f>IF($AJ12="Maestros",Cuerpos!AM12,IF($AJ12="Profesores Técnicos de Formación Profesional",Cuerpos!AM72,IF($AJ12="Maestros de Taller de Artes Plásticas y Diseñol",Cuerpos!AM72,Cuerpos!AM132)))</f>
        <v>40.29</v>
      </c>
      <c r="AN12" s="13">
        <f>IF($AJ12="Maestros",Cuerpos!AN12,IF($AJ12="Profesores Técnicos de Formación Profesional",Cuerpos!AN72,IF($AJ12="Maestros de Taller de Artes Plásticas y Diseñol",Cuerpos!AN72,Cuerpos!AN132)))</f>
        <v>40.29</v>
      </c>
      <c r="AO12" s="13">
        <f>IF($AJ12="Maestros",Cuerpos!AO12,IF($AJ12="Profesores Técnicos de Formación Profesional",Cuerpos!AO72,IF($AJ12="Maestros de Taller de Artes Plásticas y Diseñol",Cuerpos!AO72,Cuerpos!AO132)))</f>
        <v>554.07000000000005</v>
      </c>
      <c r="AP12" s="13">
        <f>IF($AJ12="Maestros",Cuerpos!AP12,IF($AJ12="Profesores Técnicos de Formación Profesional",Cuerpos!AP72,IF($AJ12="Maestros de Taller de Artes Plásticas y Diseñol",Cuerpos!AP72,Cuerpos!AP132)))</f>
        <v>221.62800000000004</v>
      </c>
      <c r="AQ12" s="13">
        <f>IF($AJ12="Maestros",Cuerpos!AQ12,IF($AJ12="Profesores Técnicos de Formación Profesional",Cuerpos!AQ72,IF($AJ12="Maestros de Taller de Artes Plásticas y Diseñol",Cuerpos!AQ72,Cuerpos!AQ132)))</f>
        <v>576.14</v>
      </c>
      <c r="AR12" s="13">
        <f>IF($AJ12="Maestros",Cuerpos!AR12,IF($AJ12="Profesores Técnicos de Formación Profesional",Cuerpos!AR72,IF($AJ12="Maestros de Taller de Artes Plásticas y Diseñol",Cuerpos!AR72,Cuerpos!AR132)))</f>
        <v>0</v>
      </c>
      <c r="AS12" s="13">
        <f>IF($AJ12="Maestros",Cuerpos!AS12,IF($AJ12="Profesores Técnicos de Formación Profesional",Cuerpos!AS72,IF($AJ12="Maestros de Taller de Artes Plásticas y Diseñol",Cuerpos!AS72,Cuerpos!AS132)))</f>
        <v>117.96</v>
      </c>
      <c r="AT12" s="13">
        <f>IF($AJ12="Maestros",Cuerpos!AT12,IF($AJ12="Profesores Técnicos de Formación Profesional",Cuerpos!AT72,IF($AJ12="Maestros de Taller de Artes Plásticas y Diseñol",Cuerpos!AT72,Cuerpos!AT132)))</f>
        <v>393.08</v>
      </c>
      <c r="AU12" s="13">
        <f>IF($AJ12="Maestros",Cuerpos!AU12,IF($AJ12="Profesores Técnicos de Formación Profesional",Cuerpos!AU72,IF($AJ12="Maestros de Taller de Artes Plásticas y Diseñol",Cuerpos!AU72,Cuerpos!AU132)))</f>
        <v>27.6</v>
      </c>
      <c r="AV12" s="14">
        <f t="shared" si="12"/>
        <v>31794.436000000005</v>
      </c>
      <c r="AW12" s="14">
        <f t="shared" si="13"/>
        <v>36089.476000000002</v>
      </c>
      <c r="AX12" s="14">
        <f t="shared" si="9"/>
        <v>2649.5363333333339</v>
      </c>
      <c r="AY12" s="14">
        <f t="shared" si="10"/>
        <v>2731.5</v>
      </c>
      <c r="BA12" s="34">
        <v>799.8</v>
      </c>
      <c r="BB12" s="34">
        <v>633.6</v>
      </c>
      <c r="BC12" s="34">
        <v>2731.5</v>
      </c>
    </row>
    <row r="13" spans="1:55" hidden="1">
      <c r="A13" s="6">
        <v>2005</v>
      </c>
      <c r="B13" s="48">
        <f>+IPC!I10</f>
        <v>-8.0000000000000002E-3</v>
      </c>
      <c r="C13" s="48">
        <f>+IPC!J10</f>
        <v>3.0000000000000001E-3</v>
      </c>
      <c r="D13" s="48">
        <f>+IPC!K10</f>
        <v>8.0000000000000002E-3</v>
      </c>
      <c r="E13" s="48">
        <f>+IPC!L10</f>
        <v>1.4E-2</v>
      </c>
      <c r="F13" s="48">
        <f>+IPC!M10</f>
        <v>2E-3</v>
      </c>
      <c r="G13" s="48">
        <f>+IPC!N10</f>
        <v>2E-3</v>
      </c>
      <c r="H13" s="48">
        <f>+IPC!O10</f>
        <v>-6.0000000000000001E-3</v>
      </c>
      <c r="I13" s="48">
        <f>+IPC!P10</f>
        <v>4.0000000000000001E-3</v>
      </c>
      <c r="J13" s="48">
        <f>+IPC!Q10</f>
        <v>6.0000000000000001E-3</v>
      </c>
      <c r="K13" s="48">
        <f>+IPC!R10</f>
        <v>8.0000000000000002E-3</v>
      </c>
      <c r="L13" s="48">
        <f>+IPC!S10</f>
        <v>2E-3</v>
      </c>
      <c r="M13" s="48">
        <f>+IPC!T10</f>
        <v>2E-3</v>
      </c>
      <c r="N13" s="48">
        <f>+IPC!U10</f>
        <v>3.6999999999999998E-2</v>
      </c>
      <c r="O13" s="6">
        <v>2005</v>
      </c>
      <c r="P13" s="51">
        <f t="shared" si="4"/>
        <v>2721.3987999999995</v>
      </c>
      <c r="Q13" s="51">
        <f t="shared" si="0"/>
        <v>2721.3987999999995</v>
      </c>
      <c r="R13" s="51">
        <f t="shared" si="0"/>
        <v>2721.3987999999995</v>
      </c>
      <c r="S13" s="51">
        <f t="shared" si="0"/>
        <v>2721.3987999999995</v>
      </c>
      <c r="T13" s="51">
        <f t="shared" si="0"/>
        <v>2721.3987999999995</v>
      </c>
      <c r="U13" s="51">
        <f t="shared" si="0"/>
        <v>2721.3987999999995</v>
      </c>
      <c r="V13" s="51">
        <f t="shared" si="0"/>
        <v>2721.3987999999995</v>
      </c>
      <c r="W13" s="51">
        <f t="shared" si="0"/>
        <v>2721.3987999999995</v>
      </c>
      <c r="X13" s="51">
        <f t="shared" si="14"/>
        <v>2721.3987999999995</v>
      </c>
      <c r="Y13" s="51">
        <f t="shared" si="15"/>
        <v>2721.3987999999995</v>
      </c>
      <c r="Z13" s="51">
        <f t="shared" si="16"/>
        <v>2721.3987999999995</v>
      </c>
      <c r="AA13" s="51">
        <f t="shared" si="17"/>
        <v>2721.3987999999995</v>
      </c>
      <c r="AC13">
        <v>8</v>
      </c>
      <c r="AD13" t="s">
        <v>75</v>
      </c>
      <c r="AE13" s="40" t="str">
        <f>+Datos!D41</f>
        <v>No</v>
      </c>
      <c r="AF13" s="35">
        <f t="shared" si="2"/>
        <v>10</v>
      </c>
      <c r="AG13" s="35">
        <f t="shared" si="3"/>
        <v>3</v>
      </c>
      <c r="AH13" s="44">
        <v>2005</v>
      </c>
      <c r="AI13" s="20">
        <v>3.6999999999999998E-2</v>
      </c>
      <c r="AJ13" s="12" t="str">
        <f t="shared" si="11"/>
        <v>Profesores Enseñanza Secundaria</v>
      </c>
      <c r="AK13" s="13">
        <f>IF($AJ13="Maestros",Cuerpos!AK13,IF($AJ13="Profesores Técnicos de Formación Profesional",Cuerpos!AK73,IF($AJ13="Maestros de Taller de Artes Plásticas y Diseñol",Cuerpos!AK73,Cuerpos!AK133)))</f>
        <v>1069.6199999999999</v>
      </c>
      <c r="AL13" s="13">
        <f>IF($AJ13="Maestros",Cuerpos!AL13,IF($AJ13="Profesores Técnicos de Formación Profesional",Cuerpos!AL73,IF($AJ13="Maestros de Taller de Artes Plásticas y Diseñol",Cuerpos!AL73,Cuerpos!AL133)))</f>
        <v>1069.6199999999999</v>
      </c>
      <c r="AM13" s="13">
        <f>IF($AJ13="Maestros",Cuerpos!AM13,IF($AJ13="Profesores Técnicos de Formación Profesional",Cuerpos!AM73,IF($AJ13="Maestros de Taller de Artes Plásticas y Diseñol",Cuerpos!AM73,Cuerpos!AM133)))</f>
        <v>41.1</v>
      </c>
      <c r="AN13" s="13">
        <f>IF($AJ13="Maestros",Cuerpos!AN13,IF($AJ13="Profesores Técnicos de Formación Profesional",Cuerpos!AN73,IF($AJ13="Maestros de Taller de Artes Plásticas y Diseñol",Cuerpos!AN73,Cuerpos!AN133)))</f>
        <v>41.1</v>
      </c>
      <c r="AO13" s="13">
        <f>IF($AJ13="Maestros",Cuerpos!AO13,IF($AJ13="Profesores Técnicos de Formación Profesional",Cuerpos!AO73,IF($AJ13="Maestros de Taller de Artes Plásticas y Diseñol",Cuerpos!AO73,Cuerpos!AO133)))</f>
        <v>565.16</v>
      </c>
      <c r="AP13" s="13">
        <f>IF($AJ13="Maestros",Cuerpos!AP13,IF($AJ13="Profesores Técnicos de Formación Profesional",Cuerpos!AP73,IF($AJ13="Maestros de Taller de Artes Plásticas y Diseñol",Cuerpos!AP73,Cuerpos!AP133)))</f>
        <v>339.09599999999995</v>
      </c>
      <c r="AQ13" s="13">
        <f>IF($AJ13="Maestros",Cuerpos!AQ13,IF($AJ13="Profesores Técnicos de Formación Profesional",Cuerpos!AQ73,IF($AJ13="Maestros de Taller de Artes Plásticas y Diseñol",Cuerpos!AQ73,Cuerpos!AQ133)))</f>
        <v>587.66279999999995</v>
      </c>
      <c r="AR13" s="13">
        <f>IF($AJ13="Maestros",Cuerpos!AR13,IF($AJ13="Profesores Técnicos de Formación Profesional",Cuerpos!AR73,IF($AJ13="Maestros de Taller de Artes Plásticas y Diseñol",Cuerpos!AR73,Cuerpos!AR133)))</f>
        <v>0</v>
      </c>
      <c r="AS13" s="13">
        <f>IF($AJ13="Maestros",Cuerpos!AS13,IF($AJ13="Profesores Técnicos de Formación Profesional",Cuerpos!AS73,IF($AJ13="Maestros de Taller de Artes Plásticas y Diseñol",Cuerpos!AS73,Cuerpos!AS133)))</f>
        <v>120.32</v>
      </c>
      <c r="AT13" s="13">
        <f>IF($AJ13="Maestros",Cuerpos!AT13,IF($AJ13="Profesores Técnicos de Formación Profesional",Cuerpos!AT73,IF($AJ13="Maestros de Taller de Artes Plásticas y Diseñol",Cuerpos!AT73,Cuerpos!AT133)))</f>
        <v>400.95</v>
      </c>
      <c r="AU13" s="13">
        <f>IF($AJ13="Maestros",Cuerpos!AU13,IF($AJ13="Profesores Técnicos de Formación Profesional",Cuerpos!AU73,IF($AJ13="Maestros de Taller de Artes Plásticas y Diseñol",Cuerpos!AU73,Cuerpos!AU133)))</f>
        <v>28.16</v>
      </c>
      <c r="AV13" s="14">
        <f t="shared" si="12"/>
        <v>32656.785599999992</v>
      </c>
      <c r="AW13" s="14">
        <f t="shared" si="13"/>
        <v>37038.105599999995</v>
      </c>
      <c r="AX13" s="14">
        <f t="shared" si="9"/>
        <v>2721.3987999999995</v>
      </c>
      <c r="AY13" s="14">
        <f t="shared" si="10"/>
        <v>2813.4</v>
      </c>
      <c r="BA13" s="34">
        <v>836.1</v>
      </c>
      <c r="BB13" s="34">
        <v>693.6</v>
      </c>
      <c r="BC13" s="34">
        <v>2813.4</v>
      </c>
    </row>
    <row r="14" spans="1:55" hidden="1">
      <c r="A14" s="6">
        <v>2006</v>
      </c>
      <c r="B14" s="48">
        <f>+IPC!I11</f>
        <v>-4.0000000000000001E-3</v>
      </c>
      <c r="C14" s="48">
        <f>+IPC!J11</f>
        <v>0</v>
      </c>
      <c r="D14" s="48">
        <f>+IPC!K11</f>
        <v>7.0000000000000001E-3</v>
      </c>
      <c r="E14" s="48">
        <f>+IPC!L11</f>
        <v>1.4E-2</v>
      </c>
      <c r="F14" s="48">
        <f>+IPC!M11</f>
        <v>4.0000000000000001E-3</v>
      </c>
      <c r="G14" s="48">
        <f>+IPC!N11</f>
        <v>2E-3</v>
      </c>
      <c r="H14" s="48">
        <f>+IPC!O11</f>
        <v>-6.0000000000000001E-3</v>
      </c>
      <c r="I14" s="48">
        <f>+IPC!P11</f>
        <v>2E-3</v>
      </c>
      <c r="J14" s="48">
        <f>+IPC!Q11</f>
        <v>-2E-3</v>
      </c>
      <c r="K14" s="48">
        <f>+IPC!R11</f>
        <v>4.0000000000000001E-3</v>
      </c>
      <c r="L14" s="48">
        <f>+IPC!S11</f>
        <v>2E-3</v>
      </c>
      <c r="M14" s="48">
        <f>+IPC!T11</f>
        <v>3.0000000000000001E-3</v>
      </c>
      <c r="N14" s="48">
        <f>+IPC!U11</f>
        <v>2.7E-2</v>
      </c>
      <c r="O14" s="6">
        <v>2006</v>
      </c>
      <c r="P14" s="51">
        <f t="shared" si="4"/>
        <v>2814.31</v>
      </c>
      <c r="Q14" s="51">
        <f t="shared" si="0"/>
        <v>2814.31</v>
      </c>
      <c r="R14" s="51">
        <f t="shared" si="0"/>
        <v>2814.31</v>
      </c>
      <c r="S14" s="51">
        <f t="shared" si="0"/>
        <v>2814.31</v>
      </c>
      <c r="T14" s="51">
        <f t="shared" si="0"/>
        <v>2814.31</v>
      </c>
      <c r="U14" s="51">
        <f t="shared" si="0"/>
        <v>2814.31</v>
      </c>
      <c r="V14" s="51">
        <f t="shared" si="0"/>
        <v>2814.31</v>
      </c>
      <c r="W14" s="51">
        <f t="shared" si="0"/>
        <v>2814.31</v>
      </c>
      <c r="X14" s="51">
        <f t="shared" si="14"/>
        <v>2814.31</v>
      </c>
      <c r="Y14" s="51">
        <f t="shared" si="15"/>
        <v>2814.31</v>
      </c>
      <c r="Z14" s="51">
        <f t="shared" si="16"/>
        <v>2814.31</v>
      </c>
      <c r="AA14" s="51">
        <f t="shared" si="17"/>
        <v>2814.31</v>
      </c>
      <c r="AC14">
        <v>9</v>
      </c>
      <c r="AD14" t="s">
        <v>76</v>
      </c>
      <c r="AE14" s="40" t="str">
        <f>+Datos!D42</f>
        <v>No</v>
      </c>
      <c r="AF14" s="35">
        <f t="shared" si="2"/>
        <v>11</v>
      </c>
      <c r="AG14" s="35">
        <f t="shared" si="3"/>
        <v>3</v>
      </c>
      <c r="AH14" s="44">
        <v>2006</v>
      </c>
      <c r="AI14" s="20">
        <v>2.7E-2</v>
      </c>
      <c r="AJ14" s="12" t="str">
        <f t="shared" si="11"/>
        <v>Profesores Enseñanza Secundaria</v>
      </c>
      <c r="AK14" s="13">
        <f>IF($AJ14="Maestros",Cuerpos!AK14,IF($AJ14="Profesores Técnicos de Formación Profesional",Cuerpos!AK74,IF($AJ14="Maestros de Taller de Artes Plásticas y Diseñol",Cuerpos!AK74,Cuerpos!AK134)))</f>
        <v>1091.02</v>
      </c>
      <c r="AL14" s="13">
        <f>IF($AJ14="Maestros",Cuerpos!AL14,IF($AJ14="Profesores Técnicos de Formación Profesional",Cuerpos!AL74,IF($AJ14="Maestros de Taller de Artes Plásticas y Diseñol",Cuerpos!AL74,Cuerpos!AL134)))</f>
        <v>1091.02</v>
      </c>
      <c r="AM14" s="13">
        <f>IF($AJ14="Maestros",Cuerpos!AM14,IF($AJ14="Profesores Técnicos de Formación Profesional",Cuerpos!AM74,IF($AJ14="Maestros de Taller de Artes Plásticas y Diseñol",Cuerpos!AM74,Cuerpos!AM134)))</f>
        <v>41.93</v>
      </c>
      <c r="AN14" s="13">
        <f>IF($AJ14="Maestros",Cuerpos!AN14,IF($AJ14="Profesores Técnicos de Formación Profesional",Cuerpos!AN74,IF($AJ14="Maestros de Taller de Artes Plásticas y Diseñol",Cuerpos!AN74,Cuerpos!AN134)))</f>
        <v>41.93</v>
      </c>
      <c r="AO14" s="13">
        <f>IF($AJ14="Maestros",Cuerpos!AO14,IF($AJ14="Profesores Técnicos de Formación Profesional",Cuerpos!AO74,IF($AJ14="Maestros de Taller de Artes Plásticas y Diseñol",Cuerpos!AO74,Cuerpos!AO134)))</f>
        <v>576.47</v>
      </c>
      <c r="AP14" s="13">
        <f>IF($AJ14="Maestros",Cuerpos!AP14,IF($AJ14="Profesores Técnicos de Formación Profesional",Cuerpos!AP74,IF($AJ14="Maestros de Taller de Artes Plásticas y Diseñol",Cuerpos!AP74,Cuerpos!AP134)))</f>
        <v>576.47</v>
      </c>
      <c r="AQ14" s="13">
        <f>IF($AJ14="Maestros",Cuerpos!AQ14,IF($AJ14="Profesores Técnicos de Formación Profesional",Cuerpos!AQ74,IF($AJ14="Maestros de Taller de Artes Plásticas y Diseñol",Cuerpos!AQ74,Cuerpos!AQ134)))</f>
        <v>599.41999999999996</v>
      </c>
      <c r="AR14" s="13">
        <f>IF($AJ14="Maestros",Cuerpos!AR14,IF($AJ14="Profesores Técnicos de Formación Profesional",Cuerpos!AR74,IF($AJ14="Maestros de Taller de Artes Plásticas y Diseñol",Cuerpos!AR74,Cuerpos!AR134)))</f>
        <v>0</v>
      </c>
      <c r="AS14" s="13">
        <f>IF($AJ14="Maestros",Cuerpos!AS14,IF($AJ14="Profesores Técnicos de Formación Profesional",Cuerpos!AS74,IF($AJ14="Maestros de Taller de Artes Plásticas y Diseñol",Cuerpos!AS74,Cuerpos!AS134)))</f>
        <v>122.73</v>
      </c>
      <c r="AT14" s="13">
        <f>IF($AJ14="Maestros",Cuerpos!AT14,IF($AJ14="Profesores Técnicos de Formación Profesional",Cuerpos!AT74,IF($AJ14="Maestros de Taller de Artes Plásticas y Diseñol",Cuerpos!AT74,Cuerpos!AT134)))</f>
        <v>408.1</v>
      </c>
      <c r="AU14" s="13">
        <f>IF($AJ14="Maestros",Cuerpos!AU14,IF($AJ14="Profesores Técnicos de Formación Profesional",Cuerpos!AU74,IF($AJ14="Maestros de Taller de Artes Plásticas y Diseñol",Cuerpos!AU74,Cuerpos!AU134)))</f>
        <v>28.72</v>
      </c>
      <c r="AV14" s="14">
        <f t="shared" si="12"/>
        <v>33771.72</v>
      </c>
      <c r="AW14" s="14">
        <f t="shared" si="13"/>
        <v>38230.080000000002</v>
      </c>
      <c r="AX14" s="14">
        <f t="shared" si="9"/>
        <v>2814.31</v>
      </c>
      <c r="AY14" s="14">
        <f t="shared" si="10"/>
        <v>2897.7</v>
      </c>
      <c r="BA14" s="34">
        <v>881.1</v>
      </c>
      <c r="BB14" s="34">
        <v>731.1</v>
      </c>
      <c r="BC14" s="34">
        <v>2897.7</v>
      </c>
    </row>
    <row r="15" spans="1:55" hidden="1">
      <c r="A15" s="6">
        <v>2007</v>
      </c>
      <c r="B15" s="48">
        <f>+IPC!I12</f>
        <v>-7.0000000000000001E-3</v>
      </c>
      <c r="C15" s="48">
        <f>+IPC!J12</f>
        <v>1E-3</v>
      </c>
      <c r="D15" s="48">
        <f>+IPC!K12</f>
        <v>8.0000000000000002E-3</v>
      </c>
      <c r="E15" s="48">
        <f>+IPC!L12</f>
        <v>1.4E-2</v>
      </c>
      <c r="F15" s="48">
        <f>+IPC!M12</f>
        <v>3.0000000000000001E-3</v>
      </c>
      <c r="G15" s="48">
        <f>+IPC!N12</f>
        <v>2E-3</v>
      </c>
      <c r="H15" s="48">
        <f>+IPC!O12</f>
        <v>-7.0000000000000001E-3</v>
      </c>
      <c r="I15" s="48">
        <f>+IPC!P12</f>
        <v>1E-3</v>
      </c>
      <c r="J15" s="48">
        <f>+IPC!Q12</f>
        <v>3.0000000000000001E-3</v>
      </c>
      <c r="K15" s="48">
        <f>+IPC!R12</f>
        <v>1.2999999999999999E-2</v>
      </c>
      <c r="L15" s="48">
        <f>+IPC!S12</f>
        <v>7.0000000000000001E-3</v>
      </c>
      <c r="M15" s="48">
        <f>+IPC!T12</f>
        <v>4.0000000000000001E-3</v>
      </c>
      <c r="N15" s="48">
        <f>+IPC!U12</f>
        <v>4.2000000000000003E-2</v>
      </c>
      <c r="O15" s="6">
        <v>2007</v>
      </c>
      <c r="P15" s="51">
        <f t="shared" si="4"/>
        <v>2954.1464333333333</v>
      </c>
      <c r="Q15" s="51">
        <f t="shared" si="0"/>
        <v>2954.1464333333333</v>
      </c>
      <c r="R15" s="51">
        <f t="shared" si="0"/>
        <v>2954.1464333333333</v>
      </c>
      <c r="S15" s="51">
        <f t="shared" si="0"/>
        <v>2954.1464333333333</v>
      </c>
      <c r="T15" s="51">
        <f t="shared" si="0"/>
        <v>2954.1464333333333</v>
      </c>
      <c r="U15" s="51">
        <f t="shared" si="0"/>
        <v>2954.1464333333333</v>
      </c>
      <c r="V15" s="51">
        <f t="shared" si="0"/>
        <v>2954.1464333333333</v>
      </c>
      <c r="W15" s="51">
        <f t="shared" si="0"/>
        <v>2954.1464333333333</v>
      </c>
      <c r="X15" s="51">
        <f t="shared" si="14"/>
        <v>2954.1464333333333</v>
      </c>
      <c r="Y15" s="51">
        <f t="shared" si="15"/>
        <v>2954.1464333333333</v>
      </c>
      <c r="Z15" s="51">
        <f t="shared" si="16"/>
        <v>2954.1464333333333</v>
      </c>
      <c r="AA15" s="51">
        <f t="shared" si="17"/>
        <v>2954.1464333333333</v>
      </c>
      <c r="AC15">
        <v>10</v>
      </c>
      <c r="AD15" t="s">
        <v>77</v>
      </c>
      <c r="AE15" s="40" t="str">
        <f>+Datos!D43</f>
        <v>No</v>
      </c>
      <c r="AF15" s="35">
        <f t="shared" si="2"/>
        <v>12</v>
      </c>
      <c r="AG15" s="35">
        <f t="shared" si="3"/>
        <v>4</v>
      </c>
      <c r="AH15" s="44">
        <v>2007</v>
      </c>
      <c r="AI15" s="20">
        <v>4.2000000000000003E-2</v>
      </c>
      <c r="AJ15" s="12" t="str">
        <f t="shared" si="11"/>
        <v>Profesores Enseñanza Secundaria</v>
      </c>
      <c r="AK15" s="13">
        <f>IF($AJ15="Maestros",Cuerpos!AK15,IF($AJ15="Profesores Técnicos de Formación Profesional",Cuerpos!AK75,IF($AJ15="Maestros de Taller de Artes Plásticas y Diseñol",Cuerpos!AK75,Cuerpos!AK135)))</f>
        <v>1112.8499999999999</v>
      </c>
      <c r="AL15" s="13">
        <f>IF($AJ15="Maestros",Cuerpos!AL15,IF($AJ15="Profesores Técnicos de Formación Profesional",Cuerpos!AL75,IF($AJ15="Maestros de Taller de Artes Plásticas y Diseñol",Cuerpos!AL75,Cuerpos!AL135)))</f>
        <v>1112.8499999999999</v>
      </c>
      <c r="AM15" s="13">
        <f>IF($AJ15="Maestros",Cuerpos!AM15,IF($AJ15="Profesores Técnicos de Formación Profesional",Cuerpos!AM75,IF($AJ15="Maestros de Taller de Artes Plásticas y Diseñol",Cuerpos!AM75,Cuerpos!AM135)))</f>
        <v>42.77</v>
      </c>
      <c r="AN15" s="13">
        <f>IF($AJ15="Maestros",Cuerpos!AN15,IF($AJ15="Profesores Técnicos de Formación Profesional",Cuerpos!AN75,IF($AJ15="Maestros de Taller de Artes Plásticas y Diseñol",Cuerpos!AN75,Cuerpos!AN135)))</f>
        <v>42.77</v>
      </c>
      <c r="AO15" s="13">
        <f>IF($AJ15="Maestros",Cuerpos!AO15,IF($AJ15="Profesores Técnicos de Formación Profesional",Cuerpos!AO75,IF($AJ15="Maestros de Taller de Artes Plásticas y Diseñol",Cuerpos!AO75,Cuerpos!AO135)))</f>
        <v>588</v>
      </c>
      <c r="AP15" s="13">
        <f>IF($AJ15="Maestros",Cuerpos!AP15,IF($AJ15="Profesores Técnicos de Formación Profesional",Cuerpos!AP75,IF($AJ15="Maestros de Taller de Artes Plásticas y Diseñol",Cuerpos!AP75,Cuerpos!AP135)))</f>
        <v>588</v>
      </c>
      <c r="AQ15" s="13">
        <f>IF($AJ15="Maestros",Cuerpos!AQ15,IF($AJ15="Profesores Técnicos de Formación Profesional",Cuerpos!AQ75,IF($AJ15="Maestros de Taller de Artes Plásticas y Diseñol",Cuerpos!AQ75,Cuerpos!AQ135)))</f>
        <v>611.41999999999996</v>
      </c>
      <c r="AR15" s="13">
        <f>IF($AJ15="Maestros",Cuerpos!AR15,IF($AJ15="Profesores Técnicos de Formación Profesional",Cuerpos!AR75,IF($AJ15="Maestros de Taller de Artes Plásticas y Diseñol",Cuerpos!AR75,Cuerpos!AR135)))</f>
        <v>201.76859999999999</v>
      </c>
      <c r="AS15" s="13">
        <f>IF($AJ15="Maestros",Cuerpos!AS15,IF($AJ15="Profesores Técnicos de Formación Profesional",Cuerpos!AS75,IF($AJ15="Maestros de Taller de Artes Plásticas y Diseñol",Cuerpos!AS75,Cuerpos!AS135)))</f>
        <v>125.18</v>
      </c>
      <c r="AT15" s="13">
        <f>IF($AJ15="Maestros",Cuerpos!AT15,IF($AJ15="Profesores Técnicos de Formación Profesional",Cuerpos!AT75,IF($AJ15="Maestros de Taller de Artes Plásticas y Diseñol",Cuerpos!AT75,Cuerpos!AT135)))</f>
        <v>417.14</v>
      </c>
      <c r="AU15" s="13">
        <f>IF($AJ15="Maestros",Cuerpos!AU15,IF($AJ15="Profesores Técnicos de Formación Profesional",Cuerpos!AU75,IF($AJ15="Maestros de Taller de Artes Plásticas y Diseñol",Cuerpos!AU75,Cuerpos!AU135)))</f>
        <v>29.28</v>
      </c>
      <c r="AV15" s="14">
        <f t="shared" si="12"/>
        <v>35449.7572</v>
      </c>
      <c r="AW15" s="14">
        <f t="shared" si="13"/>
        <v>40358.717199999999</v>
      </c>
      <c r="AX15" s="14">
        <f t="shared" si="9"/>
        <v>2954.1464333333333</v>
      </c>
      <c r="AY15" s="14">
        <f t="shared" si="10"/>
        <v>2996.1</v>
      </c>
      <c r="BA15" s="34">
        <v>929.7</v>
      </c>
      <c r="BB15" s="34">
        <v>771.3</v>
      </c>
      <c r="BC15" s="34">
        <v>2996.1</v>
      </c>
    </row>
    <row r="16" spans="1:55" hidden="1">
      <c r="A16" s="6">
        <v>2008</v>
      </c>
      <c r="B16" s="48">
        <f>+IPC!I13</f>
        <v>-6.0000000000000001E-3</v>
      </c>
      <c r="C16" s="48">
        <f>+IPC!J13</f>
        <v>2E-3</v>
      </c>
      <c r="D16" s="48">
        <f>+IPC!K13</f>
        <v>8.9999999999999993E-3</v>
      </c>
      <c r="E16" s="48">
        <f>+IPC!L13</f>
        <v>1.0999999999999999E-2</v>
      </c>
      <c r="F16" s="48">
        <f>+IPC!M13</f>
        <v>7.0000000000000001E-3</v>
      </c>
      <c r="G16" s="48">
        <f>+IPC!N13</f>
        <v>6.0000000000000001E-3</v>
      </c>
      <c r="H16" s="48">
        <f>+IPC!O13</f>
        <v>-5.0000000000000001E-3</v>
      </c>
      <c r="I16" s="48">
        <f>+IPC!P13</f>
        <v>-2E-3</v>
      </c>
      <c r="J16" s="48">
        <f>+IPC!Q13</f>
        <v>0</v>
      </c>
      <c r="K16" s="48">
        <f>+IPC!R13</f>
        <v>3.0000000000000001E-3</v>
      </c>
      <c r="L16" s="48">
        <f>+IPC!S13</f>
        <v>-4.0000000000000001E-3</v>
      </c>
      <c r="M16" s="48">
        <f>+IPC!T13</f>
        <v>-5.0000000000000001E-3</v>
      </c>
      <c r="N16" s="48">
        <f>+IPC!U13</f>
        <v>1.4E-2</v>
      </c>
      <c r="O16" s="6">
        <v>2008</v>
      </c>
      <c r="P16" s="51">
        <f t="shared" si="4"/>
        <v>3036.1395833333331</v>
      </c>
      <c r="Q16" s="51">
        <f t="shared" si="0"/>
        <v>3036.1395833333331</v>
      </c>
      <c r="R16" s="51">
        <f t="shared" si="0"/>
        <v>3036.1395833333331</v>
      </c>
      <c r="S16" s="51">
        <f t="shared" si="0"/>
        <v>3036.1395833333331</v>
      </c>
      <c r="T16" s="51">
        <f t="shared" si="0"/>
        <v>3036.1395833333331</v>
      </c>
      <c r="U16" s="51">
        <f t="shared" si="0"/>
        <v>3036.1395833333331</v>
      </c>
      <c r="V16" s="51">
        <f t="shared" si="0"/>
        <v>3036.1395833333331</v>
      </c>
      <c r="W16" s="51">
        <f t="shared" si="0"/>
        <v>3036.1395833333331</v>
      </c>
      <c r="X16" s="51">
        <f t="shared" si="14"/>
        <v>3036.1395833333331</v>
      </c>
      <c r="Y16" s="51">
        <f t="shared" si="15"/>
        <v>3036.1395833333331</v>
      </c>
      <c r="Z16" s="51">
        <f t="shared" si="16"/>
        <v>3036.1395833333331</v>
      </c>
      <c r="AA16" s="51">
        <f t="shared" si="17"/>
        <v>3036.1395833333331</v>
      </c>
      <c r="AC16">
        <v>11</v>
      </c>
      <c r="AD16" t="s">
        <v>78</v>
      </c>
      <c r="AE16" s="40" t="str">
        <f>+Datos!D44</f>
        <v>No</v>
      </c>
      <c r="AF16" s="35">
        <f t="shared" si="2"/>
        <v>13</v>
      </c>
      <c r="AG16" s="35">
        <f t="shared" si="3"/>
        <v>4</v>
      </c>
      <c r="AH16" s="44">
        <v>2008</v>
      </c>
      <c r="AI16" s="20">
        <v>1.4E-2</v>
      </c>
      <c r="AJ16" s="12" t="str">
        <f t="shared" si="11"/>
        <v>Profesores Enseñanza Secundaria</v>
      </c>
      <c r="AK16" s="13">
        <f>IF($AJ16="Maestros",Cuerpos!AK16,IF($AJ16="Profesores Técnicos de Formación Profesional",Cuerpos!AK76,IF($AJ16="Maestros de Taller de Artes Plásticas y Diseñol",Cuerpos!AK76,Cuerpos!AK136)))</f>
        <v>1135.1099999999999</v>
      </c>
      <c r="AL16" s="13">
        <f>IF($AJ16="Maestros",Cuerpos!AL16,IF($AJ16="Profesores Técnicos de Formación Profesional",Cuerpos!AL76,IF($AJ16="Maestros de Taller de Artes Plásticas y Diseñol",Cuerpos!AL76,Cuerpos!AL136)))</f>
        <v>1135.1099999999999</v>
      </c>
      <c r="AM16" s="13">
        <f>IF($AJ16="Maestros",Cuerpos!AM16,IF($AJ16="Profesores Técnicos de Formación Profesional",Cuerpos!AM76,IF($AJ16="Maestros de Taller de Artes Plásticas y Diseñol",Cuerpos!AM76,Cuerpos!AM136)))</f>
        <v>43.63</v>
      </c>
      <c r="AN16" s="13">
        <f>IF($AJ16="Maestros",Cuerpos!AN16,IF($AJ16="Profesores Técnicos de Formación Profesional",Cuerpos!AN76,IF($AJ16="Maestros de Taller de Artes Plásticas y Diseñol",Cuerpos!AN76,Cuerpos!AN136)))</f>
        <v>43.63</v>
      </c>
      <c r="AO16" s="13">
        <f>IF($AJ16="Maestros",Cuerpos!AO16,IF($AJ16="Profesores Técnicos de Formación Profesional",Cuerpos!AO76,IF($AJ16="Maestros de Taller de Artes Plásticas y Diseñol",Cuerpos!AO76,Cuerpos!AO136)))</f>
        <v>599.76</v>
      </c>
      <c r="AP16" s="13">
        <f>IF($AJ16="Maestros",Cuerpos!AP16,IF($AJ16="Profesores Técnicos de Formación Profesional",Cuerpos!AP76,IF($AJ16="Maestros de Taller de Artes Plásticas y Diseñol",Cuerpos!AP76,Cuerpos!AP136)))</f>
        <v>599.76</v>
      </c>
      <c r="AQ16" s="13">
        <f>IF($AJ16="Maestros",Cuerpos!AQ16,IF($AJ16="Profesores Técnicos de Formación Profesional",Cuerpos!AQ76,IF($AJ16="Maestros de Taller de Artes Plásticas y Diseñol",Cuerpos!AQ76,Cuerpos!AQ136)))</f>
        <v>623.65</v>
      </c>
      <c r="AR16" s="13">
        <f>IF($AJ16="Maestros",Cuerpos!AR16,IF($AJ16="Profesores Técnicos de Formación Profesional",Cuerpos!AR76,IF($AJ16="Maestros de Taller de Artes Plásticas y Diseñol",Cuerpos!AR76,Cuerpos!AR136)))</f>
        <v>343.00749999999999</v>
      </c>
      <c r="AS16" s="13">
        <f>IF($AJ16="Maestros",Cuerpos!AS16,IF($AJ16="Profesores Técnicos de Formación Profesional",Cuerpos!AS76,IF($AJ16="Maestros de Taller de Artes Plásticas y Diseñol",Cuerpos!AS76,Cuerpos!AS136)))</f>
        <v>127.7</v>
      </c>
      <c r="AT16" s="13">
        <f>IF($AJ16="Maestros",Cuerpos!AT16,IF($AJ16="Profesores Técnicos de Formación Profesional",Cuerpos!AT76,IF($AJ16="Maestros de Taller de Artes Plásticas y Diseñol",Cuerpos!AT76,Cuerpos!AT136)))</f>
        <v>425.5</v>
      </c>
      <c r="AU16" s="13">
        <f>IF($AJ16="Maestros",Cuerpos!AU16,IF($AJ16="Profesores Técnicos de Formación Profesional",Cuerpos!AU76,IF($AJ16="Maestros de Taller de Artes Plásticas y Diseñol",Cuerpos!AU76,Cuerpos!AU136)))</f>
        <v>29.9</v>
      </c>
      <c r="AV16" s="14">
        <f t="shared" si="12"/>
        <v>36433.674999999996</v>
      </c>
      <c r="AW16" s="14">
        <f t="shared" si="13"/>
        <v>41442.474999999991</v>
      </c>
      <c r="AX16" s="14">
        <f t="shared" si="9"/>
        <v>3036.1395833333331</v>
      </c>
      <c r="AY16" s="14">
        <f>IF(+AW16/12&gt;BC16,BC16,+AW16/12)</f>
        <v>3074.1</v>
      </c>
      <c r="BA16" s="34">
        <v>977.4</v>
      </c>
      <c r="BB16" s="34">
        <v>810.9</v>
      </c>
      <c r="BC16" s="34">
        <v>3074.1</v>
      </c>
    </row>
    <row r="17" spans="1:56" hidden="1">
      <c r="A17" s="6">
        <v>2009</v>
      </c>
      <c r="B17" s="48">
        <f>+IPC!I14</f>
        <v>-1.2E-2</v>
      </c>
      <c r="C17" s="48">
        <f>+IPC!J14</f>
        <v>0</v>
      </c>
      <c r="D17" s="48">
        <f>+IPC!K14</f>
        <v>2E-3</v>
      </c>
      <c r="E17" s="48">
        <f>+IPC!L14</f>
        <v>0.01</v>
      </c>
      <c r="F17" s="48">
        <f>+IPC!M14</f>
        <v>0</v>
      </c>
      <c r="G17" s="48">
        <f>+IPC!N14</f>
        <v>4.0000000000000001E-3</v>
      </c>
      <c r="H17" s="48">
        <f>+IPC!O14</f>
        <v>-8.9999999999999993E-3</v>
      </c>
      <c r="I17" s="48">
        <f>+IPC!P14</f>
        <v>3.0000000000000001E-3</v>
      </c>
      <c r="J17" s="48">
        <f>+IPC!Q14</f>
        <v>-2E-3</v>
      </c>
      <c r="K17" s="48">
        <f>+IPC!R14</f>
        <v>7.0000000000000001E-3</v>
      </c>
      <c r="L17" s="48">
        <f>+IPC!S14</f>
        <v>5.0000000000000001E-3</v>
      </c>
      <c r="M17" s="48">
        <f>+IPC!T14</f>
        <v>0</v>
      </c>
      <c r="N17" s="48">
        <f>+IPC!U14</f>
        <v>8.0000000000000002E-3</v>
      </c>
      <c r="O17" s="6">
        <v>2009</v>
      </c>
      <c r="P17" s="51">
        <f>IF($AE17="SI",+$AY17,$AX17)</f>
        <v>3121.3102333333336</v>
      </c>
      <c r="Q17" s="51">
        <f t="shared" si="0"/>
        <v>3121.3102333333336</v>
      </c>
      <c r="R17" s="51">
        <f t="shared" si="0"/>
        <v>3121.3102333333336</v>
      </c>
      <c r="S17" s="51">
        <f t="shared" si="0"/>
        <v>3121.3102333333336</v>
      </c>
      <c r="T17" s="51">
        <f t="shared" si="0"/>
        <v>3121.3102333333336</v>
      </c>
      <c r="U17" s="51">
        <f t="shared" si="0"/>
        <v>3121.3102333333336</v>
      </c>
      <c r="V17" s="51">
        <f t="shared" si="0"/>
        <v>3121.3102333333336</v>
      </c>
      <c r="W17" s="51">
        <f t="shared" si="0"/>
        <v>3121.3102333333336</v>
      </c>
      <c r="X17" s="51">
        <f>IF($AE18="SI",+$AY17,$AX17)</f>
        <v>3121.3102333333336</v>
      </c>
      <c r="Y17" s="51">
        <f t="shared" si="15"/>
        <v>3121.3102333333336</v>
      </c>
      <c r="Z17" s="51">
        <f t="shared" si="16"/>
        <v>3121.3102333333336</v>
      </c>
      <c r="AA17" s="51">
        <f t="shared" si="17"/>
        <v>3121.3102333333336</v>
      </c>
      <c r="AC17">
        <v>12</v>
      </c>
      <c r="AD17" t="s">
        <v>79</v>
      </c>
      <c r="AE17" s="40" t="str">
        <f>+Datos!D45</f>
        <v>No</v>
      </c>
      <c r="AF17" s="35">
        <f t="shared" si="2"/>
        <v>14</v>
      </c>
      <c r="AG17" s="35">
        <f t="shared" si="3"/>
        <v>4</v>
      </c>
      <c r="AH17" s="44">
        <v>2009</v>
      </c>
      <c r="AI17" s="20">
        <v>8.0000000000000002E-3</v>
      </c>
      <c r="AJ17" s="12" t="str">
        <f t="shared" si="11"/>
        <v>Profesores Enseñanza Secundaria</v>
      </c>
      <c r="AK17" s="13">
        <f>IF($AJ17="Maestros",Cuerpos!AK17,IF($AJ17="Profesores Técnicos de Formación Profesional",Cuerpos!AK77,IF($AJ17="Maestros de Taller de Artes Plásticas y Diseñol",Cuerpos!AK77,Cuerpos!AK137)))</f>
        <v>1157.82</v>
      </c>
      <c r="AL17" s="13">
        <f>IF($AJ17="Maestros",Cuerpos!AL17,IF($AJ17="Profesores Técnicos de Formación Profesional",Cuerpos!AL77,IF($AJ17="Maestros de Taller de Artes Plásticas y Diseñol",Cuerpos!AL77,Cuerpos!AL137)))</f>
        <v>1157.82</v>
      </c>
      <c r="AM17" s="13">
        <f>IF($AJ17="Maestros",Cuerpos!AM17,IF($AJ17="Profesores Técnicos de Formación Profesional",Cuerpos!AM77,IF($AJ17="Maestros de Taller de Artes Plásticas y Diseñol",Cuerpos!AM77,Cuerpos!AM137)))</f>
        <v>44.51</v>
      </c>
      <c r="AN17" s="13">
        <f>IF($AJ17="Maestros",Cuerpos!AN17,IF($AJ17="Profesores Técnicos de Formación Profesional",Cuerpos!AN77,IF($AJ17="Maestros de Taller de Artes Plásticas y Diseñol",Cuerpos!AN77,Cuerpos!AN137)))</f>
        <v>44.51</v>
      </c>
      <c r="AO17" s="13">
        <f>IF($AJ17="Maestros",Cuerpos!AO17,IF($AJ17="Profesores Técnicos de Formación Profesional",Cuerpos!AO77,IF($AJ17="Maestros de Taller de Artes Plásticas y Diseñol",Cuerpos!AO77,Cuerpos!AO137)))</f>
        <v>611.76</v>
      </c>
      <c r="AP17" s="13">
        <f>IF($AJ17="Maestros",Cuerpos!AP17,IF($AJ17="Profesores Técnicos de Formación Profesional",Cuerpos!AP77,IF($AJ17="Maestros de Taller de Artes Plásticas y Diseñol",Cuerpos!AP77,Cuerpos!AP137)))</f>
        <v>611.76</v>
      </c>
      <c r="AQ17" s="13">
        <f>IF($AJ17="Maestros",Cuerpos!AQ17,IF($AJ17="Profesores Técnicos de Formación Profesional",Cuerpos!AQ77,IF($AJ17="Maestros de Taller de Artes Plásticas y Diseñol",Cuerpos!AQ77,Cuerpos!AQ137)))</f>
        <v>636.13</v>
      </c>
      <c r="AR17" s="13">
        <f>IF($AJ17="Maestros",Cuerpos!AR17,IF($AJ17="Profesores Técnicos de Formación Profesional",Cuerpos!AR77,IF($AJ17="Maestros de Taller de Artes Plásticas y Diseñol",Cuerpos!AR77,Cuerpos!AR137)))</f>
        <v>496.1814</v>
      </c>
      <c r="AS17" s="13">
        <f>IF($AJ17="Maestros",Cuerpos!AS17,IF($AJ17="Profesores Técnicos de Formación Profesional",Cuerpos!AS77,IF($AJ17="Maestros de Taller de Artes Plásticas y Diseñol",Cuerpos!AS77,Cuerpos!AS137)))</f>
        <v>130.26</v>
      </c>
      <c r="AT17" s="13">
        <f>IF($AJ17="Maestros",Cuerpos!AT17,IF($AJ17="Profesores Técnicos de Formación Profesional",Cuerpos!AT77,IF($AJ17="Maestros de Taller de Artes Plásticas y Diseñol",Cuerpos!AT77,Cuerpos!AT137)))</f>
        <v>434.01</v>
      </c>
      <c r="AU17" s="13">
        <f>IF($AJ17="Maestros",Cuerpos!AU17,IF($AJ17="Profesores Técnicos de Formación Profesional",Cuerpos!AU77,IF($AJ17="Maestros de Taller de Artes Plásticas y Diseñol",Cuerpos!AU77,Cuerpos!AU137)))</f>
        <v>30.5</v>
      </c>
      <c r="AV17" s="14">
        <f t="shared" si="12"/>
        <v>37455.722800000003</v>
      </c>
      <c r="AW17" s="14">
        <f t="shared" si="13"/>
        <v>42564.722800000003</v>
      </c>
      <c r="AX17" s="14">
        <f t="shared" si="9"/>
        <v>3121.3102333333336</v>
      </c>
      <c r="AY17" s="14">
        <f>IF(+AW17/12&gt;BC17,BC17,+AW17/12)</f>
        <v>3166.2</v>
      </c>
      <c r="BA17" s="34">
        <v>1016.4</v>
      </c>
      <c r="BB17" s="34">
        <v>843.3</v>
      </c>
      <c r="BC17" s="34">
        <v>3166.2</v>
      </c>
    </row>
    <row r="18" spans="1:56" hidden="1">
      <c r="A18" s="6">
        <v>2010</v>
      </c>
      <c r="B18" s="48">
        <f>+IPC!I15</f>
        <v>-0.01</v>
      </c>
      <c r="C18" s="48">
        <f>+IPC!J15</f>
        <v>-2E-3</v>
      </c>
      <c r="D18" s="48">
        <f>+IPC!K15</f>
        <v>7.0000000000000001E-3</v>
      </c>
      <c r="E18" s="48">
        <f>+IPC!L15</f>
        <v>1.0999999999999999E-2</v>
      </c>
      <c r="F18" s="48">
        <f>+IPC!M15</f>
        <v>2E-3</v>
      </c>
      <c r="G18" s="48">
        <f>+IPC!N15</f>
        <v>2E-3</v>
      </c>
      <c r="H18" s="48">
        <f>+IPC!O15</f>
        <v>-4.0000000000000001E-3</v>
      </c>
      <c r="I18" s="48">
        <f>+IPC!P15</f>
        <v>3.0000000000000001E-3</v>
      </c>
      <c r="J18" s="48">
        <f>+IPC!Q15</f>
        <v>1E-3</v>
      </c>
      <c r="K18" s="48">
        <f>+IPC!R15</f>
        <v>8.9999999999999993E-3</v>
      </c>
      <c r="L18" s="48">
        <f>+IPC!S15</f>
        <v>5.0000000000000001E-3</v>
      </c>
      <c r="M18" s="48">
        <f>+IPC!T15</f>
        <v>6.0000000000000001E-3</v>
      </c>
      <c r="N18" s="48">
        <f>+IPC!U15</f>
        <v>0.03</v>
      </c>
      <c r="O18" s="6">
        <v>2010</v>
      </c>
      <c r="P18" s="51">
        <f>IF($AE18="SI",+$AY19,$AX19)</f>
        <v>3178.1152333333334</v>
      </c>
      <c r="Q18" s="51">
        <f t="shared" ref="Q18:U18" si="18">IF($AE18="SI",+$AY19,$AX19)</f>
        <v>3178.1152333333334</v>
      </c>
      <c r="R18" s="51">
        <f t="shared" si="18"/>
        <v>3178.1152333333334</v>
      </c>
      <c r="S18" s="51">
        <f t="shared" si="18"/>
        <v>3178.1152333333334</v>
      </c>
      <c r="T18" s="51">
        <f t="shared" si="18"/>
        <v>3178.1152333333334</v>
      </c>
      <c r="U18" s="51">
        <f t="shared" si="18"/>
        <v>3178.1152333333334</v>
      </c>
      <c r="V18" s="51">
        <f>IF($AE18="SI",+$AY20,$AX20)</f>
        <v>2972.4063000000001</v>
      </c>
      <c r="W18" s="51">
        <f>IF($AE18="SI",+$AY20,$AX20)</f>
        <v>2972.4063000000001</v>
      </c>
      <c r="X18" s="51">
        <f>IF($AE21="SI",+$AY20,$AX20)</f>
        <v>2972.4063000000001</v>
      </c>
      <c r="Y18" s="51">
        <f t="shared" ref="Y18:AA18" si="19">IF($AE21="SI",+$AY20,$AX20)</f>
        <v>2972.4063000000001</v>
      </c>
      <c r="Z18" s="51">
        <f t="shared" si="19"/>
        <v>2972.4063000000001</v>
      </c>
      <c r="AA18" s="51">
        <f t="shared" si="19"/>
        <v>2972.4063000000001</v>
      </c>
      <c r="AC18">
        <v>13</v>
      </c>
      <c r="AD18" t="s">
        <v>80</v>
      </c>
      <c r="AE18" s="40" t="str">
        <f>+Datos!D46</f>
        <v>No</v>
      </c>
      <c r="AF18" s="35">
        <f>+AF19</f>
        <v>15</v>
      </c>
      <c r="AG18" s="35">
        <f t="shared" si="3"/>
        <v>5</v>
      </c>
      <c r="AH18" s="45">
        <v>2010</v>
      </c>
      <c r="AI18" s="20">
        <v>0.03</v>
      </c>
      <c r="AJ18" s="12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>
        <f>+AV19+AV20</f>
        <v>36903.129199999996</v>
      </c>
      <c r="AW18" s="14">
        <f>+AW19+AW20</f>
        <v>42378.129199999996</v>
      </c>
      <c r="AX18" s="14"/>
      <c r="AY18" s="14"/>
      <c r="AZ18" s="23" t="s">
        <v>65</v>
      </c>
      <c r="BA18" s="34">
        <v>1031.7</v>
      </c>
      <c r="BB18" s="34">
        <v>855.9</v>
      </c>
      <c r="BC18" s="34">
        <v>3198</v>
      </c>
    </row>
    <row r="19" spans="1:56" hidden="1">
      <c r="V19" s="4"/>
      <c r="W19" s="4"/>
      <c r="X19" s="4"/>
      <c r="Y19" s="4"/>
      <c r="Z19" s="4"/>
      <c r="AA19" s="4"/>
      <c r="AE19" s="40"/>
      <c r="AF19" s="35">
        <f>+AF20</f>
        <v>15</v>
      </c>
      <c r="AG19" s="35">
        <f t="shared" si="3"/>
        <v>5</v>
      </c>
      <c r="AH19" s="23" t="s">
        <v>26</v>
      </c>
      <c r="AJ19" s="12" t="str">
        <f>+AJ17</f>
        <v>Profesores Enseñanza Secundaria</v>
      </c>
      <c r="AK19" s="13">
        <f>IF($AJ19="Maestros",Cuerpos!AK19,IF($AJ19="Profesores Técnicos de Formación Profesional",Cuerpos!AK79,IF($AJ19="Maestros de Taller de Artes Plásticas y Diseñol",Cuerpos!AK79,Cuerpos!AK139)))</f>
        <v>1161.3</v>
      </c>
      <c r="AL19" s="13">
        <f>IF($AJ19="Maestros",Cuerpos!AL19,IF($AJ19="Profesores Técnicos de Formación Profesional",Cuerpos!AL79,IF($AJ19="Maestros de Taller de Artes Plásticas y Diseñol",Cuerpos!AL79,Cuerpos!AL139)))</f>
        <v>1161.3</v>
      </c>
      <c r="AM19" s="13">
        <f>IF($AJ19="Maestros",Cuerpos!AM19,IF($AJ19="Profesores Técnicos de Formación Profesional",Cuerpos!AM79,IF($AJ19="Maestros de Taller de Artes Plásticas y Diseñol",Cuerpos!AM79,Cuerpos!AM139)))</f>
        <v>44.65</v>
      </c>
      <c r="AN19" s="13">
        <f>IF($AJ19="Maestros",Cuerpos!AN19,IF($AJ19="Profesores Técnicos de Formación Profesional",Cuerpos!AN79,IF($AJ19="Maestros de Taller de Artes Plásticas y Diseñol",Cuerpos!AN79,Cuerpos!AN139)))</f>
        <v>44.65</v>
      </c>
      <c r="AO19" s="13">
        <f>IF($AJ19="Maestros",Cuerpos!AO19,IF($AJ19="Profesores Técnicos de Formación Profesional",Cuerpos!AO79,IF($AJ19="Maestros de Taller de Artes Plásticas y Diseñol",Cuerpos!AO79,Cuerpos!AO139)))</f>
        <v>611.76</v>
      </c>
      <c r="AP19" s="13">
        <f>IF($AJ19="Maestros",Cuerpos!AP19,IF($AJ19="Profesores Técnicos de Formación Profesional",Cuerpos!AP79,IF($AJ19="Maestros de Taller de Artes Plásticas y Diseñol",Cuerpos!AP79,Cuerpos!AP139)))</f>
        <v>611.76</v>
      </c>
      <c r="AQ19" s="13">
        <f>IF($AJ19="Maestros",Cuerpos!AQ19,IF($AJ19="Profesores Técnicos de Formación Profesional",Cuerpos!AQ79,IF($AJ19="Maestros de Taller de Artes Plásticas y Diseñol",Cuerpos!AQ79,Cuerpos!AQ139)))</f>
        <v>636.13</v>
      </c>
      <c r="AR19" s="13">
        <f>IF($AJ19="Maestros",Cuerpos!AR19,IF($AJ19="Profesores Técnicos de Formación Profesional",Cuerpos!AR79,IF($AJ19="Maestros de Taller de Artes Plásticas y Diseñol",Cuerpos!AR79,Cuerpos!AR139)))</f>
        <v>496.1814</v>
      </c>
      <c r="AS19" s="13">
        <f>IF($AJ19="Maestros",Cuerpos!AS19,IF($AJ19="Profesores Técnicos de Formación Profesional",Cuerpos!AS79,IF($AJ19="Maestros de Taller de Artes Plásticas y Diseñol",Cuerpos!AS79,Cuerpos!AS139)))</f>
        <v>130.26</v>
      </c>
      <c r="AT19" s="13">
        <f>IF($AJ19="Maestros",Cuerpos!AT19,IF($AJ19="Profesores Técnicos de Formación Profesional",Cuerpos!AT79,IF($AJ19="Maestros de Taller de Artes Plásticas y Diseñol",Cuerpos!AT79,Cuerpos!AT139)))</f>
        <v>434.01</v>
      </c>
      <c r="AU19" s="13">
        <f>IF($AJ19="Maestros",Cuerpos!AU19,IF($AJ19="Profesores Técnicos de Formación Profesional",Cuerpos!AU79,IF($AJ19="Maestros de Taller de Artes Plásticas y Diseñol",Cuerpos!AU79,Cuerpos!AU139)))</f>
        <v>30.5</v>
      </c>
      <c r="AV19" s="14">
        <f>(AK19*6)+(AL19*1)+(AM19*6*AG19)+(AN19*1*AG19)+(AO19*6)+(AP19*1)+(AQ19*6)+(AR19*1)+(AS19*6)</f>
        <v>19068.6914</v>
      </c>
      <c r="AW19" s="14">
        <f>(AK19*6)+(AL19*1)+(AM19*6*AG19)+(AN19*1*AG19)+(AO19*6)+(AP19*1)+(AQ19*6)+(AR19*1)+(AT19*6)+(AU19*6*AG19)</f>
        <v>21806.1914</v>
      </c>
      <c r="AX19" s="14">
        <f>IF(+AV19/6&gt;BC19,BC19,+AV19/6)</f>
        <v>3178.1152333333334</v>
      </c>
      <c r="AY19" s="14">
        <f>IF(+AW19/6&gt;BC19,BC19,+AW19/6)</f>
        <v>3198</v>
      </c>
      <c r="AZ19" s="23" t="s">
        <v>18</v>
      </c>
      <c r="BA19" s="34">
        <v>1031.7</v>
      </c>
      <c r="BB19" s="34">
        <v>855.9</v>
      </c>
      <c r="BC19" s="34">
        <v>3198</v>
      </c>
    </row>
    <row r="20" spans="1:56" hidden="1">
      <c r="P20" s="4"/>
      <c r="Q20" s="4"/>
      <c r="R20" s="4"/>
      <c r="S20" s="4"/>
      <c r="T20" s="4"/>
      <c r="U20" s="4"/>
      <c r="AE20" s="40"/>
      <c r="AF20" s="35">
        <f t="shared" si="2"/>
        <v>15</v>
      </c>
      <c r="AG20" s="35">
        <f t="shared" si="3"/>
        <v>5</v>
      </c>
      <c r="AH20" s="23" t="s">
        <v>25</v>
      </c>
      <c r="AI20" s="20"/>
      <c r="AJ20" s="12" t="str">
        <f>+AJ19</f>
        <v>Profesores Enseñanza Secundaria</v>
      </c>
      <c r="AK20" s="13">
        <f>IF($AJ20="Maestros",Cuerpos!AK20,IF($AJ20="Profesores Técnicos de Formación Profesional",Cuerpos!AK80,IF($AJ20="Maestros de Taller de Artes Plásticas y Diseñol",Cuerpos!AK80,Cuerpos!AK140)))</f>
        <v>1109.05</v>
      </c>
      <c r="AL20" s="13">
        <f>IF($AJ20="Maestros",Cuerpos!AL20,IF($AJ20="Profesores Técnicos de Formación Profesional",Cuerpos!AL80,IF($AJ20="Maestros de Taller de Artes Plásticas y Diseñol",Cuerpos!AL80,Cuerpos!AL140)))</f>
        <v>684.36</v>
      </c>
      <c r="AM20" s="13">
        <f>IF($AJ20="Maestros",Cuerpos!AM20,IF($AJ20="Profesores Técnicos de Formación Profesional",Cuerpos!AM80,IF($AJ20="Maestros de Taller de Artes Plásticas y Diseñol",Cuerpos!AM80,Cuerpos!AM140)))</f>
        <v>42.65</v>
      </c>
      <c r="AN20" s="13">
        <f>IF($AJ20="Maestros",Cuerpos!AN20,IF($AJ20="Profesores Técnicos de Formación Profesional",Cuerpos!AN80,IF($AJ20="Maestros de Taller de Artes Plásticas y Diseñol",Cuerpos!AN80,Cuerpos!AN140)))</f>
        <v>26.31</v>
      </c>
      <c r="AO20" s="13">
        <f>IF($AJ20="Maestros",Cuerpos!AO20,IF($AJ20="Profesores Técnicos de Formación Profesional",Cuerpos!AO80,IF($AJ20="Maestros de Taller de Artes Plásticas y Diseñol",Cuerpos!AO80,Cuerpos!AO140)))</f>
        <v>590.97</v>
      </c>
      <c r="AP20" s="13">
        <f>IF($AJ20="Maestros",Cuerpos!AP20,IF($AJ20="Profesores Técnicos de Formación Profesional",Cuerpos!AP80,IF($AJ20="Maestros de Taller de Artes Plásticas y Diseñol",Cuerpos!AP80,Cuerpos!AP140)))</f>
        <v>590.97</v>
      </c>
      <c r="AQ20" s="13">
        <f>IF($AJ20="Maestros",Cuerpos!AQ20,IF($AJ20="Profesores Técnicos de Formación Profesional",Cuerpos!AQ80,IF($AJ20="Maestros de Taller de Artes Plásticas y Diseñol",Cuerpos!AQ80,Cuerpos!AQ140)))</f>
        <v>614.51</v>
      </c>
      <c r="AR20" s="13">
        <f>IF($AJ20="Maestros",Cuerpos!AR20,IF($AJ20="Profesores Técnicos de Formación Profesional",Cuerpos!AR80,IF($AJ20="Maestros de Taller de Artes Plásticas y Diseñol",Cuerpos!AR80,Cuerpos!AR140)))</f>
        <v>479.31780000000003</v>
      </c>
      <c r="AS20" s="13">
        <f>IF($AJ20="Maestros",Cuerpos!AS20,IF($AJ20="Profesores Técnicos de Formación Profesional",Cuerpos!AS80,IF($AJ20="Maestros de Taller de Artes Plásticas y Diseñol",Cuerpos!AS80,Cuerpos!AS140)))</f>
        <v>130.26</v>
      </c>
      <c r="AT20" s="13">
        <f>IF($AJ20="Maestros",Cuerpos!AT20,IF($AJ20="Profesores Técnicos de Formación Profesional",Cuerpos!AT80,IF($AJ20="Maestros de Taller de Artes Plásticas y Diseñol",Cuerpos!AT80,Cuerpos!AT140)))</f>
        <v>434.01</v>
      </c>
      <c r="AU20" s="13">
        <f>IF($AJ20="Maestros",Cuerpos!AU20,IF($AJ20="Profesores Técnicos de Formación Profesional",Cuerpos!AU80,IF($AJ20="Maestros de Taller de Artes Plásticas y Diseñol",Cuerpos!AU80,Cuerpos!AU140)))</f>
        <v>30.5</v>
      </c>
      <c r="AV20" s="14">
        <f>(AK20*6)+(AL20*1)+(AM20*6*AG20)+(AN20*1*AG20)+(AO20*6)+(AP20*1)+(AQ20*6)+(AR20*1)+(AS20*6)</f>
        <v>17834.4378</v>
      </c>
      <c r="AW20" s="14">
        <f>(AK20*6)+(AL20*1)+(AM20*6*AG20)+(AN20*1*AG20)+(AO20*6)+(AP20*1)+(AQ20*6)+(AR20*1)+(AT20*6)+(AU20*6*AG20)</f>
        <v>20571.9378</v>
      </c>
      <c r="AX20" s="14">
        <f>IF(+AV20/6&gt;BC20,BC20,+AV20/6)</f>
        <v>2972.4063000000001</v>
      </c>
      <c r="AY20" s="14">
        <f>IF(+AW20/6&gt;BC20,BC20,+AW20/6)</f>
        <v>3198</v>
      </c>
      <c r="AZ20" s="23" t="s">
        <v>17</v>
      </c>
      <c r="BA20" s="34">
        <v>1031.7</v>
      </c>
      <c r="BB20" s="34">
        <v>855.9</v>
      </c>
      <c r="BC20" s="34">
        <v>3198</v>
      </c>
    </row>
    <row r="21" spans="1:56" hidden="1">
      <c r="A21" s="6">
        <v>2011</v>
      </c>
      <c r="B21" s="48">
        <f>+IPC!I16</f>
        <v>-7.0000000000000001E-3</v>
      </c>
      <c r="C21" s="48">
        <f>+IPC!J16</f>
        <v>1E-3</v>
      </c>
      <c r="D21" s="48">
        <f>+IPC!K16</f>
        <v>7.0000000000000001E-3</v>
      </c>
      <c r="E21" s="48">
        <f>+IPC!L16</f>
        <v>1.2E-2</v>
      </c>
      <c r="F21" s="48">
        <f>+IPC!M16</f>
        <v>0</v>
      </c>
      <c r="G21" s="48">
        <f>+IPC!N16</f>
        <v>-1E-3</v>
      </c>
      <c r="H21" s="48">
        <f>+IPC!O16</f>
        <v>-5.0000000000000001E-3</v>
      </c>
      <c r="I21" s="48">
        <f>+IPC!P16</f>
        <v>1E-3</v>
      </c>
      <c r="J21" s="48">
        <f>+IPC!Q16</f>
        <v>2E-3</v>
      </c>
      <c r="K21" s="48">
        <f>+IPC!R16</f>
        <v>8.0000000000000002E-3</v>
      </c>
      <c r="L21" s="48">
        <f>+IPC!S16</f>
        <v>4.0000000000000001E-3</v>
      </c>
      <c r="M21" s="48">
        <f>+IPC!T16</f>
        <v>1E-3</v>
      </c>
      <c r="N21" s="48">
        <f>+IPC!U16</f>
        <v>2.4E-2</v>
      </c>
      <c r="O21" s="6">
        <v>2011</v>
      </c>
      <c r="P21" s="51">
        <f>IF($AE21="SI",+$AY21,$AX21)</f>
        <v>2972.4063000000001</v>
      </c>
      <c r="Q21" s="51">
        <f t="shared" ref="Q21:W21" si="20">IF($AE21="SI",+$AY21,$AX21)</f>
        <v>2972.4063000000001</v>
      </c>
      <c r="R21" s="51">
        <f t="shared" si="20"/>
        <v>2972.4063000000001</v>
      </c>
      <c r="S21" s="51">
        <f t="shared" si="20"/>
        <v>2972.4063000000001</v>
      </c>
      <c r="T21" s="51">
        <f t="shared" si="20"/>
        <v>2972.4063000000001</v>
      </c>
      <c r="U21" s="51">
        <f t="shared" si="20"/>
        <v>2972.4063000000001</v>
      </c>
      <c r="V21" s="51">
        <f t="shared" si="20"/>
        <v>2972.4063000000001</v>
      </c>
      <c r="W21" s="51">
        <f t="shared" si="20"/>
        <v>2972.4063000000001</v>
      </c>
      <c r="X21" s="51">
        <f>IF($AE22="SI",+$AY21,$AX21)</f>
        <v>2972.4063000000001</v>
      </c>
      <c r="Y21" s="51">
        <f t="shared" ref="Y21" si="21">IF($AE22="SI",+$AY21,$AX21)</f>
        <v>2972.4063000000001</v>
      </c>
      <c r="Z21" s="51">
        <f t="shared" ref="Z21" si="22">IF($AE22="SI",+$AY21,$AX21)</f>
        <v>2972.4063000000001</v>
      </c>
      <c r="AA21" s="51">
        <f t="shared" ref="AA21" si="23">IF($AE22="SI",+$AY21,$AX21)</f>
        <v>2972.4063000000001</v>
      </c>
      <c r="AC21">
        <v>14</v>
      </c>
      <c r="AD21" t="s">
        <v>81</v>
      </c>
      <c r="AE21" s="40" t="str">
        <f>+Datos!D47</f>
        <v>No</v>
      </c>
      <c r="AF21" s="35">
        <f>+AF22-1</f>
        <v>16</v>
      </c>
      <c r="AG21" s="35">
        <f t="shared" si="3"/>
        <v>5</v>
      </c>
      <c r="AH21" s="44">
        <v>2011</v>
      </c>
      <c r="AI21" s="20">
        <v>2.4E-2</v>
      </c>
      <c r="AJ21" s="12" t="str">
        <f>+AJ20</f>
        <v>Profesores Enseñanza Secundaria</v>
      </c>
      <c r="AK21" s="13">
        <f>IF($AJ21="Maestros",Cuerpos!AK21,IF($AJ21="Profesores Técnicos de Formación Profesional",Cuerpos!AK81,IF($AJ21="Maestros de Taller de Artes Plásticas y Diseñol",Cuerpos!AK81,Cuerpos!AK141)))</f>
        <v>1109.05</v>
      </c>
      <c r="AL21" s="13">
        <f>IF($AJ21="Maestros",Cuerpos!AL21,IF($AJ21="Profesores Técnicos de Formación Profesional",Cuerpos!AL81,IF($AJ21="Maestros de Taller de Artes Plásticas y Diseñol",Cuerpos!AL81,Cuerpos!AL141)))</f>
        <v>684.36</v>
      </c>
      <c r="AM21" s="13">
        <f>IF($AJ21="Maestros",Cuerpos!AM21,IF($AJ21="Profesores Técnicos de Formación Profesional",Cuerpos!AM81,IF($AJ21="Maestros de Taller de Artes Plásticas y Diseñol",Cuerpos!AM81,Cuerpos!AM141)))</f>
        <v>42.65</v>
      </c>
      <c r="AN21" s="13">
        <f>IF($AJ21="Maestros",Cuerpos!AN21,IF($AJ21="Profesores Técnicos de Formación Profesional",Cuerpos!AN81,IF($AJ21="Maestros de Taller de Artes Plásticas y Diseñol",Cuerpos!AN81,Cuerpos!AN141)))</f>
        <v>26.31</v>
      </c>
      <c r="AO21" s="13">
        <f>IF($AJ21="Maestros",Cuerpos!AO21,IF($AJ21="Profesores Técnicos de Formación Profesional",Cuerpos!AO81,IF($AJ21="Maestros de Taller de Artes Plásticas y Diseñol",Cuerpos!AO81,Cuerpos!AO141)))</f>
        <v>590.97</v>
      </c>
      <c r="AP21" s="13">
        <f>IF($AJ21="Maestros",Cuerpos!AP21,IF($AJ21="Profesores Técnicos de Formación Profesional",Cuerpos!AP81,IF($AJ21="Maestros de Taller de Artes Plásticas y Diseñol",Cuerpos!AP81,Cuerpos!AP141)))</f>
        <v>590.97</v>
      </c>
      <c r="AQ21" s="13">
        <f>IF($AJ21="Maestros",Cuerpos!AQ21,IF($AJ21="Profesores Técnicos de Formación Profesional",Cuerpos!AQ81,IF($AJ21="Maestros de Taller de Artes Plásticas y Diseñol",Cuerpos!AQ81,Cuerpos!AQ141)))</f>
        <v>614.51</v>
      </c>
      <c r="AR21" s="13">
        <f>IF($AJ21="Maestros",Cuerpos!AR21,IF($AJ21="Profesores Técnicos de Formación Profesional",Cuerpos!AR81,IF($AJ21="Maestros de Taller de Artes Plásticas y Diseñol",Cuerpos!AR81,Cuerpos!AR141)))</f>
        <v>479.31780000000003</v>
      </c>
      <c r="AS21" s="13">
        <f>IF($AJ21="Maestros",Cuerpos!AS21,IF($AJ21="Profesores Técnicos de Formación Profesional",Cuerpos!AS81,IF($AJ21="Maestros de Taller de Artes Plásticas y Diseñol",Cuerpos!AS81,Cuerpos!AS141)))</f>
        <v>130.26</v>
      </c>
      <c r="AT21" s="13">
        <f>IF($AJ21="Maestros",Cuerpos!AT21,IF($AJ21="Profesores Técnicos de Formación Profesional",Cuerpos!AT81,IF($AJ21="Maestros de Taller de Artes Plásticas y Diseñol",Cuerpos!AT81,Cuerpos!AT141)))</f>
        <v>434.01</v>
      </c>
      <c r="AU21" s="13">
        <f>IF($AJ21="Maestros",Cuerpos!AU21,IF($AJ21="Profesores Técnicos de Formación Profesional",Cuerpos!AU81,IF($AJ21="Maestros de Taller de Artes Plásticas y Diseñol",Cuerpos!AU81,Cuerpos!AU141)))</f>
        <v>30.5</v>
      </c>
      <c r="AV21" s="14">
        <f t="shared" ref="AV21" si="24">(AK21*12)+(AL21*2)+(AM21*12*AG21)+(AN21*2*AG21)+(AO21*12)+(AP21*2)+(AQ21*12)+(AR21*2)+(AS21*12)</f>
        <v>35668.875599999999</v>
      </c>
      <c r="AW21" s="14">
        <f t="shared" ref="AW21" si="25">(AK21*12)+(AL21*2)+(AM21*12*AG21)+(AN21*2*AG21)+(AO21*12)+(AP21*2)+(AQ21*12)+(AR21*2)+(AT21*12)+(AU21*12*AG21)</f>
        <v>41143.875599999999</v>
      </c>
      <c r="AX21" s="14">
        <f t="shared" ref="AX21" si="26">IF(+AV21/12&gt;BC21,BC21,+AV21/12)</f>
        <v>2972.4063000000001</v>
      </c>
      <c r="AY21" s="14">
        <f>IF(+AW21/12&gt;BC21,BC21,+AW21/12)</f>
        <v>3230.1</v>
      </c>
      <c r="BA21" s="34">
        <v>1045.2</v>
      </c>
      <c r="BB21" s="34">
        <v>867</v>
      </c>
      <c r="BC21" s="34">
        <v>3230.1</v>
      </c>
    </row>
    <row r="22" spans="1:56" hidden="1">
      <c r="A22" s="6">
        <v>2012</v>
      </c>
      <c r="B22" s="48">
        <f>+IPC!I17</f>
        <v>-1.0999999999999999E-2</v>
      </c>
      <c r="C22" s="48">
        <f>+IPC!J17</f>
        <v>1E-3</v>
      </c>
      <c r="D22" s="48">
        <f>+IPC!K17</f>
        <v>7.0000000000000001E-3</v>
      </c>
      <c r="E22" s="48">
        <f>+IPC!L17</f>
        <v>1.4E-2</v>
      </c>
      <c r="F22" s="48">
        <f>+IPC!M17</f>
        <v>-1E-3</v>
      </c>
      <c r="G22" s="48">
        <f>+IPC!N17</f>
        <v>-2E-3</v>
      </c>
      <c r="H22" s="48">
        <f>+IPC!O17</f>
        <v>-2E-3</v>
      </c>
      <c r="I22" s="48">
        <f>+IPC!P17</f>
        <v>6.0000000000000001E-3</v>
      </c>
      <c r="J22" s="48">
        <f>+IPC!Q17</f>
        <v>0.01</v>
      </c>
      <c r="K22" s="48">
        <f>+IPC!R17</f>
        <v>8.0000000000000002E-3</v>
      </c>
      <c r="L22" s="48">
        <f>+IPC!S17</f>
        <v>-1E-3</v>
      </c>
      <c r="M22" s="48">
        <f>+IPC!T17</f>
        <v>1E-3</v>
      </c>
      <c r="N22" s="48">
        <f>+IPC!U17</f>
        <v>2.9000000000000001E-2</v>
      </c>
      <c r="O22" s="6">
        <v>2012</v>
      </c>
      <c r="P22" s="51">
        <f>IF($AE22="SI",+$AY23,$AX23)</f>
        <v>2972.4063000000001</v>
      </c>
      <c r="Q22" s="51">
        <f t="shared" ref="Q22" si="27">IF($AE22="SI",+$AY23,$AX23)</f>
        <v>2972.4063000000001</v>
      </c>
      <c r="R22" s="51">
        <f t="shared" ref="R22" si="28">IF($AE22="SI",+$AY23,$AX23)</f>
        <v>2972.4063000000001</v>
      </c>
      <c r="S22" s="51">
        <f t="shared" ref="S22" si="29">IF($AE22="SI",+$AY23,$AX23)</f>
        <v>2972.4063000000001</v>
      </c>
      <c r="T22" s="51">
        <f t="shared" ref="T22" si="30">IF($AE22="SI",+$AY23,$AX23)</f>
        <v>2972.4063000000001</v>
      </c>
      <c r="U22" s="51">
        <f t="shared" ref="U22" si="31">IF($AE22="SI",+$AY23,$AX23)</f>
        <v>2972.4063000000001</v>
      </c>
      <c r="V22" s="51">
        <f>IF($AE22="SI",+$AY24,$AX24)</f>
        <v>2658.0399999999995</v>
      </c>
      <c r="W22" s="51">
        <f>IF($AE22="SI",+$AY24,$AX24)</f>
        <v>2658.0399999999995</v>
      </c>
      <c r="X22" s="51">
        <f>IF($AE25="SI",+$AY24,$AX24)</f>
        <v>2658.0399999999995</v>
      </c>
      <c r="Y22" s="51">
        <f t="shared" ref="Y22:AA22" si="32">IF($AE25="SI",+$AY24,$AX24)</f>
        <v>2658.0399999999995</v>
      </c>
      <c r="Z22" s="51">
        <f t="shared" si="32"/>
        <v>2658.0399999999995</v>
      </c>
      <c r="AA22" s="51">
        <f t="shared" si="32"/>
        <v>2658.0399999999995</v>
      </c>
      <c r="AC22">
        <v>15</v>
      </c>
      <c r="AD22" t="s">
        <v>82</v>
      </c>
      <c r="AE22" s="40" t="str">
        <f>+Datos!D48</f>
        <v>No</v>
      </c>
      <c r="AF22" s="35">
        <f>+AF23</f>
        <v>17</v>
      </c>
      <c r="AG22" s="35">
        <f>INT(AF22/3)</f>
        <v>5</v>
      </c>
      <c r="AH22" s="45">
        <v>2012</v>
      </c>
      <c r="AI22" s="20">
        <v>2.9000000000000001E-2</v>
      </c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4">
        <f>+AV23+AV24</f>
        <v>33782.677799999998</v>
      </c>
      <c r="AW22" s="14">
        <f>+AW23+AW24</f>
        <v>39257.677799999998</v>
      </c>
      <c r="AX22" s="14"/>
      <c r="AY22" s="14"/>
      <c r="AZ22" s="23" t="s">
        <v>16</v>
      </c>
      <c r="BA22" s="34">
        <v>1045.2</v>
      </c>
      <c r="BB22" s="34">
        <v>867</v>
      </c>
      <c r="BC22" s="34">
        <v>3262.5</v>
      </c>
    </row>
    <row r="23" spans="1:56" hidden="1">
      <c r="A23" s="6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6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E23" s="40"/>
      <c r="AF23" s="35">
        <f>+AF24</f>
        <v>17</v>
      </c>
      <c r="AG23" s="35">
        <f>INT(AF23/3)</f>
        <v>5</v>
      </c>
      <c r="AH23" s="45"/>
      <c r="AI23" s="20"/>
      <c r="AJ23" s="12" t="str">
        <f>+AJ21</f>
        <v>Profesores Enseñanza Secundaria</v>
      </c>
      <c r="AK23" s="13">
        <f>IF($AJ23="Maestros",Cuerpos!AK23,IF($AJ23="Profesores Técnicos de Formación Profesional",Cuerpos!AK83,IF($AJ23="Maestros de Taller de Artes Plásticas y Diseñol",Cuerpos!AK83,Cuerpos!AK143)))</f>
        <v>1109.05</v>
      </c>
      <c r="AL23" s="13">
        <f>IF($AJ23="Maestros",Cuerpos!AL23,IF($AJ23="Profesores Técnicos de Formación Profesional",Cuerpos!AL83,IF($AJ23="Maestros de Taller de Artes Plásticas y Diseñol",Cuerpos!AL83,Cuerpos!AL143)))</f>
        <v>684.36</v>
      </c>
      <c r="AM23" s="13">
        <f>IF($AJ23="Maestros",Cuerpos!AM23,IF($AJ23="Profesores Técnicos de Formación Profesional",Cuerpos!AM83,IF($AJ23="Maestros de Taller de Artes Plásticas y Diseñol",Cuerpos!AM83,Cuerpos!AM143)))</f>
        <v>42.65</v>
      </c>
      <c r="AN23" s="13">
        <f>IF($AJ23="Maestros",Cuerpos!AN23,IF($AJ23="Profesores Técnicos de Formación Profesional",Cuerpos!AN83,IF($AJ23="Maestros de Taller de Artes Plásticas y Diseñol",Cuerpos!AN83,Cuerpos!AN143)))</f>
        <v>26.31</v>
      </c>
      <c r="AO23" s="13">
        <f>IF($AJ23="Maestros",Cuerpos!AO23,IF($AJ23="Profesores Técnicos de Formación Profesional",Cuerpos!AO83,IF($AJ23="Maestros de Taller de Artes Plásticas y Diseñol",Cuerpos!AO83,Cuerpos!AO143)))</f>
        <v>590.97</v>
      </c>
      <c r="AP23" s="13">
        <f>IF($AJ23="Maestros",Cuerpos!AP23,IF($AJ23="Profesores Técnicos de Formación Profesional",Cuerpos!AP83,IF($AJ23="Maestros de Taller de Artes Plásticas y Diseñol",Cuerpos!AP83,Cuerpos!AP143)))</f>
        <v>590.97</v>
      </c>
      <c r="AQ23" s="13">
        <f>IF($AJ23="Maestros",Cuerpos!AQ23,IF($AJ23="Profesores Técnicos de Formación Profesional",Cuerpos!AQ83,IF($AJ23="Maestros de Taller de Artes Plásticas y Diseñol",Cuerpos!AQ83,Cuerpos!AQ143)))</f>
        <v>614.51</v>
      </c>
      <c r="AR23" s="13">
        <f>IF($AJ23="Maestros",Cuerpos!AR23,IF($AJ23="Profesores Técnicos de Formación Profesional",Cuerpos!AR83,IF($AJ23="Maestros de Taller de Artes Plásticas y Diseñol",Cuerpos!AR83,Cuerpos!AR143)))</f>
        <v>479.31780000000003</v>
      </c>
      <c r="AS23" s="13">
        <f>IF($AJ23="Maestros",Cuerpos!AS23,IF($AJ23="Profesores Técnicos de Formación Profesional",Cuerpos!AS83,IF($AJ23="Maestros de Taller de Artes Plásticas y Diseñol",Cuerpos!AS83,Cuerpos!AS143)))</f>
        <v>130.26</v>
      </c>
      <c r="AT23" s="13">
        <f>IF($AJ23="Maestros",Cuerpos!AT23,IF($AJ23="Profesores Técnicos de Formación Profesional",Cuerpos!AT83,IF($AJ23="Maestros de Taller de Artes Plásticas y Diseñol",Cuerpos!AT83,Cuerpos!AT143)))</f>
        <v>434.01</v>
      </c>
      <c r="AU23" s="13">
        <f>IF($AJ23="Maestros",Cuerpos!AU23,IF($AJ23="Profesores Técnicos de Formación Profesional",Cuerpos!AU83,IF($AJ23="Maestros de Taller de Artes Plásticas y Diseñol",Cuerpos!AU83,Cuerpos!AU143)))</f>
        <v>30.5</v>
      </c>
      <c r="AV23" s="14">
        <f>(AK23*6)+(AL23*1)+(AM23*6*AG23)+(AN23*1*AG23)+(AO23*6)+(AP23*1)+(AQ23*6)+(AR23*1)+(AS23*6)</f>
        <v>17834.4378</v>
      </c>
      <c r="AW23" s="14">
        <f>(AK23*6)+(AL23*1)+(AM23*6*AG23)+(AN23*1*AG23)+(AO23*6)+(AP23*1)+(AQ23*6)+(AR23*1)+(AT23*6)+(AU23*6*AG23)</f>
        <v>20571.9378</v>
      </c>
      <c r="AX23" s="14">
        <f>+AV23/6</f>
        <v>2972.4063000000001</v>
      </c>
      <c r="AY23" s="14">
        <f>IF(+AW23/6&gt;BC23,BC23,+AW23/6)</f>
        <v>3262.5</v>
      </c>
      <c r="AZ23" s="23" t="s">
        <v>18</v>
      </c>
      <c r="BA23" s="34">
        <v>1045.2</v>
      </c>
      <c r="BB23" s="34">
        <v>867</v>
      </c>
      <c r="BC23" s="34">
        <v>3262.5</v>
      </c>
    </row>
    <row r="24" spans="1:56" hidden="1">
      <c r="A24" s="6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E24" s="40"/>
      <c r="AF24" s="35">
        <f t="shared" ref="AF24" si="33">+AF25-1</f>
        <v>17</v>
      </c>
      <c r="AG24" s="35">
        <f t="shared" si="3"/>
        <v>5</v>
      </c>
      <c r="AH24" s="45"/>
      <c r="AI24" s="20"/>
      <c r="AJ24" s="12" t="str">
        <f>+AJ23</f>
        <v>Profesores Enseñanza Secundaria</v>
      </c>
      <c r="AK24" s="13">
        <f>IF($AJ24="Maestros",Cuerpos!AK24,IF($AJ24="Profesores Técnicos de Formación Profesional",Cuerpos!AK84,IF($AJ24="Maestros de Taller de Artes Plásticas y Diseñol",Cuerpos!AK84,Cuerpos!AK144)))</f>
        <v>1109.05</v>
      </c>
      <c r="AL24" s="13">
        <f>IF($AJ24="Maestros",Cuerpos!AL24,IF($AJ24="Profesores Técnicos de Formación Profesional",Cuerpos!AL84,IF($AJ24="Maestros de Taller de Artes Plásticas y Diseñol",Cuerpos!AL84,Cuerpos!AL144)))</f>
        <v>684.36</v>
      </c>
      <c r="AM24" s="13">
        <f>IF($AJ24="Maestros",Cuerpos!AM24,IF($AJ24="Profesores Técnicos de Formación Profesional",Cuerpos!AM84,IF($AJ24="Maestros de Taller de Artes Plásticas y Diseñol",Cuerpos!AM84,Cuerpos!AM144)))</f>
        <v>42.65</v>
      </c>
      <c r="AN24" s="13">
        <f>IF($AJ24="Maestros",Cuerpos!AN24,IF($AJ24="Profesores Técnicos de Formación Profesional",Cuerpos!AN84,IF($AJ24="Maestros de Taller de Artes Plásticas y Diseñol",Cuerpos!AN84,Cuerpos!AN144)))</f>
        <v>26.31</v>
      </c>
      <c r="AO24" s="13">
        <f>IF($AJ24="Maestros",Cuerpos!AO24,IF($AJ24="Profesores Técnicos de Formación Profesional",Cuerpos!AO84,IF($AJ24="Maestros de Taller de Artes Plásticas y Diseñol",Cuerpos!AO84,Cuerpos!AO144)))</f>
        <v>590.97</v>
      </c>
      <c r="AP24" s="13">
        <f>IF($AJ24="Maestros",Cuerpos!AP24,IF($AJ24="Profesores Técnicos de Formación Profesional",Cuerpos!AP84,IF($AJ24="Maestros de Taller de Artes Plásticas y Diseñol",Cuerpos!AP84,Cuerpos!AP144)))</f>
        <v>590.97</v>
      </c>
      <c r="AQ24" s="13">
        <f>IF($AJ24="Maestros",Cuerpos!AQ24,IF($AJ24="Profesores Técnicos de Formación Profesional",Cuerpos!AQ84,IF($AJ24="Maestros de Taller de Artes Plásticas y Diseñol",Cuerpos!AQ84,Cuerpos!AQ144)))</f>
        <v>614.51</v>
      </c>
      <c r="AR24" s="13">
        <f>IF($AJ24="Maestros",Cuerpos!AR24,IF($AJ24="Profesores Técnicos de Formación Profesional",Cuerpos!AR84,IF($AJ24="Maestros de Taller de Artes Plásticas y Diseñol",Cuerpos!AR84,Cuerpos!AR144)))</f>
        <v>479.31780000000003</v>
      </c>
      <c r="AS24" s="13">
        <f>IF($AJ24="Maestros",Cuerpos!AS24,IF($AJ24="Profesores Técnicos de Formación Profesional",Cuerpos!AS84,IF($AJ24="Maestros de Taller de Artes Plásticas y Diseñol",Cuerpos!AS84,Cuerpos!AS144)))</f>
        <v>130.26</v>
      </c>
      <c r="AT24" s="13">
        <f>IF($AJ24="Maestros",Cuerpos!AT24,IF($AJ24="Profesores Técnicos de Formación Profesional",Cuerpos!AT84,IF($AJ24="Maestros de Taller de Artes Plásticas y Diseñol",Cuerpos!AT84,Cuerpos!AT144)))</f>
        <v>434.01</v>
      </c>
      <c r="AU24" s="13">
        <f>IF($AJ24="Maestros",Cuerpos!AU24,IF($AJ24="Profesores Técnicos de Formación Profesional",Cuerpos!AU84,IF($AJ24="Maestros de Taller de Artes Plásticas y Diseñol",Cuerpos!AU84,Cuerpos!AU144)))</f>
        <v>30.5</v>
      </c>
      <c r="AV24" s="14">
        <f>(AK24*6)+(AL24*0)+(AM24*6*AG24)+(AN24*0*AG24)+(AO24*6)+(AP24*0)+(AQ24*6)+(AR24*0)+(AS24*6)</f>
        <v>15948.239999999998</v>
      </c>
      <c r="AW24" s="14">
        <f>(AK24*6)+(AL24*0)+(AM24*6*AG24)+(AN24*0*AG24)+(AO24*6)+(AP24*0)+(AQ24*6)+(AR24*0)+(AT24*6)+(AU24*6*AG24)</f>
        <v>18685.739999999998</v>
      </c>
      <c r="AX24" s="14">
        <f>+AV24/6</f>
        <v>2658.0399999999995</v>
      </c>
      <c r="AY24" s="14">
        <f>IF(+AW24/6&gt;BC24,BC24,+AW24/6)</f>
        <v>3114.2899999999995</v>
      </c>
      <c r="AZ24" s="23" t="s">
        <v>17</v>
      </c>
      <c r="BA24" s="34">
        <v>1045.2</v>
      </c>
      <c r="BB24" s="34">
        <v>867</v>
      </c>
      <c r="BC24" s="34">
        <v>3262.5</v>
      </c>
    </row>
    <row r="25" spans="1:56" hidden="1">
      <c r="A25" s="6">
        <v>2013</v>
      </c>
      <c r="B25" s="48">
        <f>+IPC!I18</f>
        <v>-1.2999999999999999E-2</v>
      </c>
      <c r="C25" s="48">
        <f>+IPC!J18</f>
        <v>2E-3</v>
      </c>
      <c r="D25" s="48">
        <f>+IPC!K18</f>
        <v>4.0000000000000001E-3</v>
      </c>
      <c r="E25" s="48">
        <f>+IPC!L18</f>
        <v>4.0000000000000001E-3</v>
      </c>
      <c r="F25" s="48">
        <f>+IPC!M18</f>
        <v>2E-3</v>
      </c>
      <c r="G25" s="48">
        <f>+IPC!N18</f>
        <v>1E-3</v>
      </c>
      <c r="H25" s="48">
        <f>+IPC!O18</f>
        <v>-5.0000000000000001E-3</v>
      </c>
      <c r="I25" s="48">
        <f>+IPC!P18</f>
        <v>3.0000000000000001E-3</v>
      </c>
      <c r="J25" s="48">
        <f>+IPC!Q18</f>
        <v>-2E-3</v>
      </c>
      <c r="K25" s="48">
        <f>+IPC!R18</f>
        <v>4.0000000000000001E-3</v>
      </c>
      <c r="L25" s="48">
        <f>+IPC!S18</f>
        <v>2E-3</v>
      </c>
      <c r="M25" s="48">
        <f>+IPC!T18</f>
        <v>1E-3</v>
      </c>
      <c r="N25" s="48">
        <f>+IPC!U18</f>
        <v>3.0000000000000001E-3</v>
      </c>
      <c r="O25" s="6">
        <v>2013</v>
      </c>
      <c r="P25" s="50">
        <f>IF($AE25="SI",+$AY25,$AX25)</f>
        <v>3019.4413000000004</v>
      </c>
      <c r="Q25" s="50">
        <f t="shared" ref="Q25:W40" si="34">IF($AE25="SI",+$AY25,$AX25)</f>
        <v>3019.4413000000004</v>
      </c>
      <c r="R25" s="50">
        <f t="shared" si="34"/>
        <v>3019.4413000000004</v>
      </c>
      <c r="S25" s="50">
        <f t="shared" si="34"/>
        <v>3019.4413000000004</v>
      </c>
      <c r="T25" s="50">
        <f t="shared" si="34"/>
        <v>3019.4413000000004</v>
      </c>
      <c r="U25" s="50">
        <f t="shared" si="34"/>
        <v>3019.4413000000004</v>
      </c>
      <c r="V25" s="50">
        <f t="shared" si="34"/>
        <v>3019.4413000000004</v>
      </c>
      <c r="W25" s="50">
        <f t="shared" si="34"/>
        <v>3019.4413000000004</v>
      </c>
      <c r="X25" s="50">
        <f>IF($AE26="SI",+$AY25,$AX25)</f>
        <v>3019.4413000000004</v>
      </c>
      <c r="Y25" s="50">
        <f t="shared" ref="Y25" si="35">IF($AE26="SI",+$AY25,$AX25)</f>
        <v>3019.4413000000004</v>
      </c>
      <c r="Z25" s="50">
        <f t="shared" ref="Z25" si="36">IF($AE26="SI",+$AY25,$AX25)</f>
        <v>3019.4413000000004</v>
      </c>
      <c r="AA25" s="50">
        <f t="shared" ref="AA25" si="37">IF($AE26="SI",+$AY25,$AX25)</f>
        <v>3019.4413000000004</v>
      </c>
      <c r="AB25" t="s">
        <v>64</v>
      </c>
      <c r="AC25">
        <v>16</v>
      </c>
      <c r="AD25" t="s">
        <v>83</v>
      </c>
      <c r="AE25" s="40" t="str">
        <f>+Datos!D49</f>
        <v>No</v>
      </c>
      <c r="AF25" s="35">
        <f t="shared" si="2"/>
        <v>18</v>
      </c>
      <c r="AG25" s="35">
        <f t="shared" si="3"/>
        <v>6</v>
      </c>
      <c r="AH25" s="44">
        <v>2013</v>
      </c>
      <c r="AI25" s="20">
        <v>3.0000000000000001E-3</v>
      </c>
      <c r="AJ25" s="12" t="str">
        <f>+AJ24</f>
        <v>Profesores Enseñanza Secundaria</v>
      </c>
      <c r="AK25" s="13">
        <f>IF($AJ25="Maestros",Cuerpos!AK25,IF($AJ25="Profesores Técnicos de Formación Profesional",Cuerpos!AK85,IF($AJ25="Maestros de Taller de Artes Plásticas y Diseñol",Cuerpos!AK85,Cuerpos!AK145)))</f>
        <v>1109.05</v>
      </c>
      <c r="AL25" s="13">
        <f>IF($AJ25="Maestros",Cuerpos!AL25,IF($AJ25="Profesores Técnicos de Formación Profesional",Cuerpos!AL85,IF($AJ25="Maestros de Taller de Artes Plásticas y Diseñol",Cuerpos!AL85,Cuerpos!AL145)))</f>
        <v>684.36</v>
      </c>
      <c r="AM25" s="13">
        <f>IF($AJ25="Maestros",Cuerpos!AM25,IF($AJ25="Profesores Técnicos de Formación Profesional",Cuerpos!AM85,IF($AJ25="Maestros de Taller de Artes Plásticas y Diseñol",Cuerpos!AM85,Cuerpos!AM145)))</f>
        <v>42.65</v>
      </c>
      <c r="AN25" s="13">
        <f>IF($AJ25="Maestros",Cuerpos!AN25,IF($AJ25="Profesores Técnicos de Formación Profesional",Cuerpos!AN85,IF($AJ25="Maestros de Taller de Artes Plásticas y Diseñol",Cuerpos!AN85,Cuerpos!AN145)))</f>
        <v>26.31</v>
      </c>
      <c r="AO25" s="13">
        <f>IF($AJ25="Maestros",Cuerpos!AO25,IF($AJ25="Profesores Técnicos de Formación Profesional",Cuerpos!AO85,IF($AJ25="Maestros de Taller de Artes Plásticas y Diseñol",Cuerpos!AO85,Cuerpos!AO145)))</f>
        <v>590.97</v>
      </c>
      <c r="AP25" s="13">
        <f>IF($AJ25="Maestros",Cuerpos!AP25,IF($AJ25="Profesores Técnicos de Formación Profesional",Cuerpos!AP85,IF($AJ25="Maestros de Taller de Artes Plásticas y Diseñol",Cuerpos!AP85,Cuerpos!AP145)))</f>
        <v>590.97</v>
      </c>
      <c r="AQ25" s="13">
        <f>IF($AJ25="Maestros",Cuerpos!AQ25,IF($AJ25="Profesores Técnicos de Formación Profesional",Cuerpos!AQ85,IF($AJ25="Maestros de Taller de Artes Plásticas y Diseñol",Cuerpos!AQ85,Cuerpos!AQ145)))</f>
        <v>614.51</v>
      </c>
      <c r="AR25" s="13">
        <f>IF($AJ25="Maestros",Cuerpos!AR25,IF($AJ25="Profesores Técnicos de Formación Profesional",Cuerpos!AR85,IF($AJ25="Maestros de Taller de Artes Plásticas y Diseñol",Cuerpos!AR85,Cuerpos!AR145)))</f>
        <v>479.31780000000003</v>
      </c>
      <c r="AS25" s="13">
        <f>IF($AJ25="Maestros",Cuerpos!AS25,IF($AJ25="Profesores Técnicos de Formación Profesional",Cuerpos!AS85,IF($AJ25="Maestros de Taller de Artes Plásticas y Diseñol",Cuerpos!AS85,Cuerpos!AS145)))</f>
        <v>130.26</v>
      </c>
      <c r="AT25" s="13">
        <f>IF($AJ25="Maestros",Cuerpos!AT25,IF($AJ25="Profesores Técnicos de Formación Profesional",Cuerpos!AT85,IF($AJ25="Maestros de Taller de Artes Plásticas y Diseñol",Cuerpos!AT85,Cuerpos!AT145)))</f>
        <v>434.01</v>
      </c>
      <c r="AU25" s="13">
        <f>IF($AJ25="Maestros",Cuerpos!AU25,IF($AJ25="Profesores Técnicos de Formación Profesional",Cuerpos!AU85,IF($AJ25="Maestros de Taller de Artes Plásticas y Diseñol",Cuerpos!AU85,Cuerpos!AU145)))</f>
        <v>30.5</v>
      </c>
      <c r="AV25" s="14">
        <f t="shared" ref="AV25" si="38">(AK25*12)+(AL25*2)+(AM25*12*AG25)+(AN25*2*AG25)+(AO25*12)+(AP25*2)+(AQ25*12)+(AR25*2)+(AS25*12)</f>
        <v>36233.295600000005</v>
      </c>
      <c r="AW25" s="14">
        <f t="shared" ref="AW25" si="39">(AK25*12)+(AL25*2)+(AM25*12*AG25)+(AN25*2*AG25)+(AO25*12)+(AP25*2)+(AQ25*12)+(AR25*2)+(AT25*12)+(AU25*12*AG25)</f>
        <v>42074.295600000005</v>
      </c>
      <c r="AX25" s="14">
        <f t="shared" ref="AX25:AX26" si="40">IF(+AV25/12&gt;BC25,BC25,+AV25/12)</f>
        <v>3019.4413000000004</v>
      </c>
      <c r="AY25" s="14">
        <f t="shared" ref="AY25:AY51" si="41">IF(+AW25/12&gt;BC25,BC25,+AW25/12)</f>
        <v>3425.7</v>
      </c>
      <c r="BA25" s="34">
        <v>1051.5</v>
      </c>
      <c r="BB25" s="34">
        <v>872.1</v>
      </c>
      <c r="BC25" s="34">
        <v>3425.7</v>
      </c>
    </row>
    <row r="26" spans="1:56" hidden="1">
      <c r="A26" s="6">
        <v>2014</v>
      </c>
      <c r="B26" s="48">
        <f>+IPC!I19</f>
        <v>-1.2999999999999999E-2</v>
      </c>
      <c r="C26" s="48">
        <f>+IPC!J19</f>
        <v>0</v>
      </c>
      <c r="D26" s="48">
        <f>+IPC!K19</f>
        <v>2E-3</v>
      </c>
      <c r="E26" s="48">
        <f>+IPC!L19</f>
        <v>8.9999999999999993E-3</v>
      </c>
      <c r="F26" s="48">
        <f>+IPC!M19</f>
        <v>0</v>
      </c>
      <c r="G26" s="48">
        <f>+IPC!N19</f>
        <v>0</v>
      </c>
      <c r="H26" s="48">
        <f>+IPC!O19</f>
        <v>-8.9999999999999993E-3</v>
      </c>
      <c r="I26" s="48">
        <f>+IPC!P19</f>
        <v>2E-3</v>
      </c>
      <c r="J26" s="48">
        <f>+IPC!Q19</f>
        <v>2E-3</v>
      </c>
      <c r="K26" s="48">
        <f>+IPC!R19</f>
        <v>5.0000000000000001E-3</v>
      </c>
      <c r="L26" s="48">
        <f>+IPC!S19</f>
        <v>-1E-3</v>
      </c>
      <c r="M26" s="48">
        <f>+IPC!T19</f>
        <v>0</v>
      </c>
      <c r="N26" s="48">
        <f>+IPC!U19</f>
        <v>0</v>
      </c>
      <c r="O26" s="6">
        <v>2014</v>
      </c>
      <c r="P26" s="50">
        <f t="shared" ref="P26:W41" si="42">IF($AE26="SI",+$AY26,$AX26)</f>
        <v>3019.4413000000004</v>
      </c>
      <c r="Q26" s="50">
        <f t="shared" si="34"/>
        <v>3019.4413000000004</v>
      </c>
      <c r="R26" s="50">
        <f t="shared" si="34"/>
        <v>3019.4413000000004</v>
      </c>
      <c r="S26" s="50">
        <f t="shared" si="34"/>
        <v>3019.4413000000004</v>
      </c>
      <c r="T26" s="50">
        <f t="shared" si="34"/>
        <v>3019.4413000000004</v>
      </c>
      <c r="U26" s="50">
        <f t="shared" si="34"/>
        <v>3019.4413000000004</v>
      </c>
      <c r="V26" s="50">
        <f t="shared" si="34"/>
        <v>3019.4413000000004</v>
      </c>
      <c r="W26" s="50">
        <f t="shared" si="34"/>
        <v>3019.4413000000004</v>
      </c>
      <c r="X26" s="50">
        <f t="shared" ref="X26:X34" si="43">IF($AE27="SI",+$AY26,$AX26)</f>
        <v>3019.4413000000004</v>
      </c>
      <c r="Y26" s="50">
        <f t="shared" ref="Y26:Y34" si="44">IF($AE27="SI",+$AY26,$AX26)</f>
        <v>3019.4413000000004</v>
      </c>
      <c r="Z26" s="50">
        <f t="shared" ref="Z26:Z34" si="45">IF($AE27="SI",+$AY26,$AX26)</f>
        <v>3019.4413000000004</v>
      </c>
      <c r="AA26" s="50">
        <f t="shared" ref="AA26:AA34" si="46">IF($AE27="SI",+$AY26,$AX26)</f>
        <v>3019.4413000000004</v>
      </c>
      <c r="AB26" t="s">
        <v>64</v>
      </c>
      <c r="AC26">
        <v>17</v>
      </c>
      <c r="AD26" t="s">
        <v>84</v>
      </c>
      <c r="AE26" s="40" t="str">
        <f>+Datos!D50</f>
        <v>No</v>
      </c>
      <c r="AF26" s="35">
        <f>+AF27-1</f>
        <v>19</v>
      </c>
      <c r="AG26" s="35">
        <f t="shared" si="3"/>
        <v>6</v>
      </c>
      <c r="AH26" s="44">
        <v>2014</v>
      </c>
      <c r="AJ26" s="12" t="str">
        <f t="shared" ref="AJ26:AJ51" si="47">+AJ25</f>
        <v>Profesores Enseñanza Secundaria</v>
      </c>
      <c r="AK26" s="13">
        <f>IF($AJ26="Maestros",Cuerpos!AK26,IF($AJ26="Profesores Técnicos de Formación Profesional",Cuerpos!AK86,IF($AJ26="Maestros de Taller de Artes Plásticas y Diseñol",Cuerpos!AK86,Cuerpos!AK146)))</f>
        <v>1109.05</v>
      </c>
      <c r="AL26" s="13">
        <f>IF($AJ26="Maestros",Cuerpos!AL26,IF($AJ26="Profesores Técnicos de Formación Profesional",Cuerpos!AL86,IF($AJ26="Maestros de Taller de Artes Plásticas y Diseñol",Cuerpos!AL86,Cuerpos!AL146)))</f>
        <v>684.36</v>
      </c>
      <c r="AM26" s="13">
        <f>IF($AJ26="Maestros",Cuerpos!AM26,IF($AJ26="Profesores Técnicos de Formación Profesional",Cuerpos!AM86,IF($AJ26="Maestros de Taller de Artes Plásticas y Diseñol",Cuerpos!AM86,Cuerpos!AM146)))</f>
        <v>42.65</v>
      </c>
      <c r="AN26" s="13">
        <f>IF($AJ26="Maestros",Cuerpos!AN26,IF($AJ26="Profesores Técnicos de Formación Profesional",Cuerpos!AN86,IF($AJ26="Maestros de Taller de Artes Plásticas y Diseñol",Cuerpos!AN86,Cuerpos!AN146)))</f>
        <v>26.31</v>
      </c>
      <c r="AO26" s="13">
        <f>IF($AJ26="Maestros",Cuerpos!AO26,IF($AJ26="Profesores Técnicos de Formación Profesional",Cuerpos!AO86,IF($AJ26="Maestros de Taller de Artes Plásticas y Diseñol",Cuerpos!AO86,Cuerpos!AO146)))</f>
        <v>590.97</v>
      </c>
      <c r="AP26" s="13">
        <f>IF($AJ26="Maestros",Cuerpos!AP26,IF($AJ26="Profesores Técnicos de Formación Profesional",Cuerpos!AP86,IF($AJ26="Maestros de Taller de Artes Plásticas y Diseñol",Cuerpos!AP86,Cuerpos!AP146)))</f>
        <v>590.97</v>
      </c>
      <c r="AQ26" s="13">
        <f>IF($AJ26="Maestros",Cuerpos!AQ26,IF($AJ26="Profesores Técnicos de Formación Profesional",Cuerpos!AQ86,IF($AJ26="Maestros de Taller de Artes Plásticas y Diseñol",Cuerpos!AQ86,Cuerpos!AQ146)))</f>
        <v>614.51</v>
      </c>
      <c r="AR26" s="13">
        <f>IF($AJ26="Maestros",Cuerpos!AR26,IF($AJ26="Profesores Técnicos de Formación Profesional",Cuerpos!AR86,IF($AJ26="Maestros de Taller de Artes Plásticas y Diseñol",Cuerpos!AR86,Cuerpos!AR146)))</f>
        <v>479.31780000000003</v>
      </c>
      <c r="AS26" s="13">
        <f>IF($AJ26="Maestros",Cuerpos!AS26,IF($AJ26="Profesores Técnicos de Formación Profesional",Cuerpos!AS86,IF($AJ26="Maestros de Taller de Artes Plásticas y Diseñol",Cuerpos!AS86,Cuerpos!AS146)))</f>
        <v>130.26</v>
      </c>
      <c r="AT26" s="13">
        <f>IF($AJ26="Maestros",Cuerpos!AT26,IF($AJ26="Profesores Técnicos de Formación Profesional",Cuerpos!AT86,IF($AJ26="Maestros de Taller de Artes Plásticas y Diseñol",Cuerpos!AT86,Cuerpos!AT146)))</f>
        <v>434.01</v>
      </c>
      <c r="AU26" s="13">
        <f>IF($AJ26="Maestros",Cuerpos!AU26,IF($AJ26="Profesores Técnicos de Formación Profesional",Cuerpos!AU86,IF($AJ26="Maestros de Taller de Artes Plásticas y Diseñol",Cuerpos!AU86,Cuerpos!AU146)))</f>
        <v>30.5</v>
      </c>
      <c r="AV26" s="14">
        <f>(AK26*12)+(AL26*2)+(AM26*12*AG26)+(AN26*2*AG26)+(AO26*12)+(AP26*2)+(AQ26*12)+(AR26*2)+(AS26*12)</f>
        <v>36233.295600000005</v>
      </c>
      <c r="AW26" s="14">
        <f>(AK26*12)+(AL26*2)+(AM26*12*AG26)+(AN26*2*AG26)+(AO26*12)+(AP26*2)+(AQ26*12)+(AR26*2)+(AT26*12)+(AU26*12*AG26)</f>
        <v>42074.295600000005</v>
      </c>
      <c r="AX26" s="14">
        <f t="shared" si="40"/>
        <v>3019.4413000000004</v>
      </c>
      <c r="AY26" s="14">
        <f t="shared" si="41"/>
        <v>3506.1913000000004</v>
      </c>
      <c r="BA26" s="34">
        <v>1051.5</v>
      </c>
      <c r="BB26" s="34">
        <v>872.1</v>
      </c>
      <c r="BC26" s="34">
        <v>3597</v>
      </c>
    </row>
    <row r="27" spans="1:56" hidden="1">
      <c r="A27" s="6">
        <v>2015</v>
      </c>
      <c r="B27" s="48">
        <f>+IPC!I20</f>
        <v>0</v>
      </c>
      <c r="C27" s="48">
        <f>+IPC!J20</f>
        <v>0</v>
      </c>
      <c r="D27" s="48">
        <f>+IPC!K20</f>
        <v>0</v>
      </c>
      <c r="E27" s="48">
        <f>+IPC!L20</f>
        <v>0</v>
      </c>
      <c r="F27" s="48">
        <f>+IPC!M20</f>
        <v>0</v>
      </c>
      <c r="G27" s="48">
        <f>+IPC!N20</f>
        <v>0</v>
      </c>
      <c r="H27" s="48">
        <f>+IPC!O20</f>
        <v>0</v>
      </c>
      <c r="I27" s="48">
        <f>+IPC!P20</f>
        <v>0</v>
      </c>
      <c r="J27" s="48">
        <f>+IPC!Q20</f>
        <v>0</v>
      </c>
      <c r="K27" s="48">
        <f>+IPC!R20</f>
        <v>0</v>
      </c>
      <c r="L27" s="48">
        <f>+IPC!S20</f>
        <v>0</v>
      </c>
      <c r="M27" s="48">
        <f>+IPC!T20</f>
        <v>0</v>
      </c>
      <c r="N27" s="48">
        <f>+IPC!U20</f>
        <v>0</v>
      </c>
      <c r="O27" s="6">
        <v>2015</v>
      </c>
      <c r="P27" s="56">
        <f t="shared" si="42"/>
        <v>3019.4413000000004</v>
      </c>
      <c r="Q27" s="56">
        <f t="shared" si="34"/>
        <v>3019.4413000000004</v>
      </c>
      <c r="R27" s="56">
        <f t="shared" si="34"/>
        <v>3019.4413000000004</v>
      </c>
      <c r="S27" s="56">
        <f t="shared" si="34"/>
        <v>3019.4413000000004</v>
      </c>
      <c r="T27" s="56">
        <f t="shared" si="34"/>
        <v>3019.4413000000004</v>
      </c>
      <c r="U27" s="56">
        <f t="shared" si="34"/>
        <v>3019.4413000000004</v>
      </c>
      <c r="V27" s="56">
        <f t="shared" si="34"/>
        <v>3019.4413000000004</v>
      </c>
      <c r="W27" s="56">
        <f t="shared" si="34"/>
        <v>3019.4413000000004</v>
      </c>
      <c r="X27" s="56">
        <f t="shared" si="43"/>
        <v>3019.4413000000004</v>
      </c>
      <c r="Y27" s="56">
        <f t="shared" si="44"/>
        <v>3019.4413000000004</v>
      </c>
      <c r="Z27" s="56">
        <f t="shared" si="45"/>
        <v>3019.4413000000004</v>
      </c>
      <c r="AA27" s="56">
        <f t="shared" si="46"/>
        <v>3019.4413000000004</v>
      </c>
      <c r="AC27">
        <v>18</v>
      </c>
      <c r="AD27" t="s">
        <v>85</v>
      </c>
      <c r="AE27" s="40" t="str">
        <f>+Datos!D51</f>
        <v>No</v>
      </c>
      <c r="AF27" s="35">
        <f>+AF28-1</f>
        <v>20</v>
      </c>
      <c r="AG27" s="35">
        <f>INT(AF27/3)</f>
        <v>6</v>
      </c>
      <c r="AH27" s="16">
        <v>2015</v>
      </c>
      <c r="AJ27" s="12" t="str">
        <f t="shared" si="47"/>
        <v>Profesores Enseñanza Secundaria</v>
      </c>
      <c r="AK27" s="13">
        <f>IF($AJ27="Maestros",Cuerpos!AK27,IF($AJ27="Profesores Técnicos de Formación Profesional",Cuerpos!AK87,IF($AJ27="Maestros de Taller de Artes Plásticas y Diseñol",Cuerpos!AK87,Cuerpos!AK147)))</f>
        <v>1109.05</v>
      </c>
      <c r="AL27" s="13">
        <f>IF($AJ27="Maestros",Cuerpos!AL27,IF($AJ27="Profesores Técnicos de Formación Profesional",Cuerpos!AL87,IF($AJ27="Maestros de Taller de Artes Plásticas y Diseñol",Cuerpos!AL87,Cuerpos!AL147)))</f>
        <v>684.36</v>
      </c>
      <c r="AM27" s="13">
        <f>IF($AJ27="Maestros",Cuerpos!AM27,IF($AJ27="Profesores Técnicos de Formación Profesional",Cuerpos!AM87,IF($AJ27="Maestros de Taller de Artes Plásticas y Diseñol",Cuerpos!AM87,Cuerpos!AM147)))</f>
        <v>42.65</v>
      </c>
      <c r="AN27" s="13">
        <f>IF($AJ27="Maestros",Cuerpos!AN27,IF($AJ27="Profesores Técnicos de Formación Profesional",Cuerpos!AN87,IF($AJ27="Maestros de Taller de Artes Plásticas y Diseñol",Cuerpos!AN87,Cuerpos!AN147)))</f>
        <v>26.31</v>
      </c>
      <c r="AO27" s="13">
        <f>IF($AJ27="Maestros",Cuerpos!AO27,IF($AJ27="Profesores Técnicos de Formación Profesional",Cuerpos!AO87,IF($AJ27="Maestros de Taller de Artes Plásticas y Diseñol",Cuerpos!AO87,Cuerpos!AO147)))</f>
        <v>590.97</v>
      </c>
      <c r="AP27" s="13">
        <f>IF($AJ27="Maestros",Cuerpos!AP27,IF($AJ27="Profesores Técnicos de Formación Profesional",Cuerpos!AP87,IF($AJ27="Maestros de Taller de Artes Plásticas y Diseñol",Cuerpos!AP87,Cuerpos!AP147)))</f>
        <v>590.97</v>
      </c>
      <c r="AQ27" s="13">
        <f>IF($AJ27="Maestros",Cuerpos!AQ27,IF($AJ27="Profesores Técnicos de Formación Profesional",Cuerpos!AQ87,IF($AJ27="Maestros de Taller de Artes Plásticas y Diseñol",Cuerpos!AQ87,Cuerpos!AQ147)))</f>
        <v>614.51</v>
      </c>
      <c r="AR27" s="13">
        <f>IF($AJ27="Maestros",Cuerpos!AR27,IF($AJ27="Profesores Técnicos de Formación Profesional",Cuerpos!AR87,IF($AJ27="Maestros de Taller de Artes Plásticas y Diseñol",Cuerpos!AR87,Cuerpos!AR147)))</f>
        <v>479.31780000000003</v>
      </c>
      <c r="AS27" s="13">
        <f>IF($AJ27="Maestros",Cuerpos!AS27,IF($AJ27="Profesores Técnicos de Formación Profesional",Cuerpos!AS87,IF($AJ27="Maestros de Taller de Artes Plásticas y Diseñol",Cuerpos!AS87,Cuerpos!AS147)))</f>
        <v>130.26</v>
      </c>
      <c r="AT27" s="13">
        <f>IF($AJ27="Maestros",Cuerpos!AT27,IF($AJ27="Profesores Técnicos de Formación Profesional",Cuerpos!AT87,IF($AJ27="Maestros de Taller de Artes Plásticas y Diseñol",Cuerpos!AT87,Cuerpos!AT147)))</f>
        <v>434.01</v>
      </c>
      <c r="AU27" s="13">
        <f>IF($AJ27="Maestros",Cuerpos!AU27,IF($AJ27="Profesores Técnicos de Formación Profesional",Cuerpos!AU87,IF($AJ27="Maestros de Taller de Artes Plásticas y Diseñol",Cuerpos!AU87,Cuerpos!AU147)))</f>
        <v>30.5</v>
      </c>
      <c r="AV27" s="14">
        <f>(AK27*12)+(AL27*2)+(AM27*12*AG27)+(AN27*2*AG27)+(AO27*12)+(AP27*2)+(AQ27*12)+(AR27*2)+(AS27*12)</f>
        <v>36233.295600000005</v>
      </c>
      <c r="AW27" s="14">
        <f t="shared" ref="AW27:AW33" si="48">(AK27*12)+(AL27*2)+(AM27*12*AG27)+(AN27*2*AG27)+(AO27*12)+(AP27*2)+(AQ27*12)+(AR27*2)+(AT27*12)+(AU27*12*AG27)</f>
        <v>42074.295600000005</v>
      </c>
      <c r="AX27" s="14">
        <f t="shared" ref="AX27:AX46" si="49">IF(+AV27/12&gt;BC27,BC27,+AV27/12)</f>
        <v>3019.4413000000004</v>
      </c>
      <c r="AY27" s="14">
        <f t="shared" si="41"/>
        <v>3506.1913000000004</v>
      </c>
      <c r="BA27" s="46">
        <v>1051.5</v>
      </c>
      <c r="BB27" s="46">
        <v>872.1</v>
      </c>
      <c r="BC27" s="46">
        <v>3597</v>
      </c>
      <c r="BD27" t="s">
        <v>50</v>
      </c>
    </row>
    <row r="28" spans="1:56" hidden="1">
      <c r="A28" s="6">
        <v>2016</v>
      </c>
      <c r="B28" s="48">
        <f>+IPC!I21</f>
        <v>0</v>
      </c>
      <c r="C28" s="48">
        <f>+IPC!J21</f>
        <v>0</v>
      </c>
      <c r="D28" s="48">
        <f>+IPC!K21</f>
        <v>0</v>
      </c>
      <c r="E28" s="48">
        <f>+IPC!L21</f>
        <v>0</v>
      </c>
      <c r="F28" s="48">
        <f>+IPC!M21</f>
        <v>0</v>
      </c>
      <c r="G28" s="48">
        <f>+IPC!N21</f>
        <v>0</v>
      </c>
      <c r="H28" s="48">
        <f>+IPC!O21</f>
        <v>0</v>
      </c>
      <c r="I28" s="48">
        <f>+IPC!P21</f>
        <v>0</v>
      </c>
      <c r="J28" s="48">
        <f>+IPC!Q21</f>
        <v>0</v>
      </c>
      <c r="K28" s="48">
        <f>+IPC!R21</f>
        <v>0</v>
      </c>
      <c r="L28" s="48">
        <f>+IPC!S21</f>
        <v>0</v>
      </c>
      <c r="M28" s="48">
        <f>+IPC!T21</f>
        <v>0</v>
      </c>
      <c r="N28" s="48">
        <f>+IPC!U21</f>
        <v>0</v>
      </c>
      <c r="O28" s="6">
        <v>2016</v>
      </c>
      <c r="P28" s="56">
        <f t="shared" si="42"/>
        <v>3066.4763000000003</v>
      </c>
      <c r="Q28" s="56">
        <f t="shared" si="34"/>
        <v>3066.4763000000003</v>
      </c>
      <c r="R28" s="56">
        <f t="shared" si="34"/>
        <v>3066.4763000000003</v>
      </c>
      <c r="S28" s="56">
        <f t="shared" si="34"/>
        <v>3066.4763000000003</v>
      </c>
      <c r="T28" s="56">
        <f t="shared" si="34"/>
        <v>3066.4763000000003</v>
      </c>
      <c r="U28" s="56">
        <f t="shared" si="34"/>
        <v>3066.4763000000003</v>
      </c>
      <c r="V28" s="56">
        <f t="shared" si="34"/>
        <v>3066.4763000000003</v>
      </c>
      <c r="W28" s="56">
        <f t="shared" si="34"/>
        <v>3066.4763000000003</v>
      </c>
      <c r="X28" s="56">
        <f t="shared" si="43"/>
        <v>3066.4763000000003</v>
      </c>
      <c r="Y28" s="56">
        <f t="shared" si="44"/>
        <v>3066.4763000000003</v>
      </c>
      <c r="Z28" s="56">
        <f t="shared" si="45"/>
        <v>3066.4763000000003</v>
      </c>
      <c r="AA28" s="56">
        <f t="shared" si="46"/>
        <v>3066.4763000000003</v>
      </c>
      <c r="AC28">
        <v>19</v>
      </c>
      <c r="AD28" t="s">
        <v>86</v>
      </c>
      <c r="AE28" s="40" t="str">
        <f>+Datos!D52</f>
        <v>No</v>
      </c>
      <c r="AF28" s="35">
        <f>+Datos!D19</f>
        <v>21</v>
      </c>
      <c r="AG28" s="35">
        <f>INT(AF28/3)</f>
        <v>7</v>
      </c>
      <c r="AH28" s="44">
        <v>2016</v>
      </c>
      <c r="AJ28" s="12" t="str">
        <f t="shared" si="47"/>
        <v>Profesores Enseñanza Secundaria</v>
      </c>
      <c r="AK28" s="13">
        <f>IF($AJ28="Maestros",Cuerpos!AK28,IF($AJ28="Profesores Técnicos de Formación Profesional",Cuerpos!AK88,IF($AJ28="Maestros de Taller de Artes Plásticas y Diseñol",Cuerpos!AK88,Cuerpos!AK148)))</f>
        <v>1109.05</v>
      </c>
      <c r="AL28" s="13">
        <f>IF($AJ28="Maestros",Cuerpos!AL28,IF($AJ28="Profesores Técnicos de Formación Profesional",Cuerpos!AL88,IF($AJ28="Maestros de Taller de Artes Plásticas y Diseñol",Cuerpos!AL88,Cuerpos!AL148)))</f>
        <v>684.36</v>
      </c>
      <c r="AM28" s="13">
        <f>IF($AJ28="Maestros",Cuerpos!AM28,IF($AJ28="Profesores Técnicos de Formación Profesional",Cuerpos!AM88,IF($AJ28="Maestros de Taller de Artes Plásticas y Diseñol",Cuerpos!AM88,Cuerpos!AM148)))</f>
        <v>42.65</v>
      </c>
      <c r="AN28" s="13">
        <f>IF($AJ28="Maestros",Cuerpos!AN28,IF($AJ28="Profesores Técnicos de Formación Profesional",Cuerpos!AN88,IF($AJ28="Maestros de Taller de Artes Plásticas y Diseñol",Cuerpos!AN88,Cuerpos!AN148)))</f>
        <v>26.31</v>
      </c>
      <c r="AO28" s="13">
        <f>IF($AJ28="Maestros",Cuerpos!AO28,IF($AJ28="Profesores Técnicos de Formación Profesional",Cuerpos!AO88,IF($AJ28="Maestros de Taller de Artes Plásticas y Diseñol",Cuerpos!AO88,Cuerpos!AO148)))</f>
        <v>590.97</v>
      </c>
      <c r="AP28" s="13">
        <f>IF($AJ28="Maestros",Cuerpos!AP28,IF($AJ28="Profesores Técnicos de Formación Profesional",Cuerpos!AP88,IF($AJ28="Maestros de Taller de Artes Plásticas y Diseñol",Cuerpos!AP88,Cuerpos!AP148)))</f>
        <v>590.97</v>
      </c>
      <c r="AQ28" s="13">
        <f>IF($AJ28="Maestros",Cuerpos!AQ28,IF($AJ28="Profesores Técnicos de Formación Profesional",Cuerpos!AQ88,IF($AJ28="Maestros de Taller de Artes Plásticas y Diseñol",Cuerpos!AQ88,Cuerpos!AQ148)))</f>
        <v>614.51</v>
      </c>
      <c r="AR28" s="13">
        <f>IF($AJ28="Maestros",Cuerpos!AR28,IF($AJ28="Profesores Técnicos de Formación Profesional",Cuerpos!AR88,IF($AJ28="Maestros de Taller de Artes Plásticas y Diseñol",Cuerpos!AR88,Cuerpos!AR148)))</f>
        <v>479.31780000000003</v>
      </c>
      <c r="AS28" s="13">
        <f>IF($AJ28="Maestros",Cuerpos!AS28,IF($AJ28="Profesores Técnicos de Formación Profesional",Cuerpos!AS88,IF($AJ28="Maestros de Taller de Artes Plásticas y Diseñol",Cuerpos!AS88,Cuerpos!AS148)))</f>
        <v>130.26</v>
      </c>
      <c r="AT28" s="13">
        <f>IF($AJ28="Maestros",Cuerpos!AT28,IF($AJ28="Profesores Técnicos de Formación Profesional",Cuerpos!AT88,IF($AJ28="Maestros de Taller de Artes Plásticas y Diseñol",Cuerpos!AT88,Cuerpos!AT148)))</f>
        <v>434.01</v>
      </c>
      <c r="AU28" s="13">
        <f>IF($AJ28="Maestros",Cuerpos!AU28,IF($AJ28="Profesores Técnicos de Formación Profesional",Cuerpos!AU88,IF($AJ28="Maestros de Taller de Artes Plásticas y Diseñol",Cuerpos!AU88,Cuerpos!AU148)))</f>
        <v>30.5</v>
      </c>
      <c r="AV28" s="14">
        <f>(AK28*12)+(AL28*2)+(AM28*12*AG28)+(AN28*2*AG28)+(AO28*12)+(AP28*2)+(AQ28*12)+(AR28*2)+(AS28*12)</f>
        <v>36797.715600000003</v>
      </c>
      <c r="AW28" s="14">
        <f t="shared" si="48"/>
        <v>43004.715600000003</v>
      </c>
      <c r="AX28" s="14">
        <f t="shared" si="49"/>
        <v>3066.4763000000003</v>
      </c>
      <c r="AY28" s="14">
        <f t="shared" si="41"/>
        <v>3583.7263000000003</v>
      </c>
      <c r="BA28" s="46">
        <v>1051.5</v>
      </c>
      <c r="BB28" s="46">
        <v>872.1</v>
      </c>
      <c r="BC28" s="46">
        <v>3597</v>
      </c>
    </row>
    <row r="29" spans="1:56" hidden="1">
      <c r="A29" s="6">
        <v>2017</v>
      </c>
      <c r="B29" s="48">
        <f>+IPC!I22</f>
        <v>0</v>
      </c>
      <c r="C29" s="48">
        <f>+IPC!J22</f>
        <v>0</v>
      </c>
      <c r="D29" s="48">
        <f>+IPC!K22</f>
        <v>0</v>
      </c>
      <c r="E29" s="48">
        <f>+IPC!L22</f>
        <v>0</v>
      </c>
      <c r="F29" s="48">
        <f>+IPC!M22</f>
        <v>0</v>
      </c>
      <c r="G29" s="48">
        <f>+IPC!N22</f>
        <v>0</v>
      </c>
      <c r="H29" s="48">
        <f>+IPC!O22</f>
        <v>0</v>
      </c>
      <c r="I29" s="48">
        <f>+IPC!P22</f>
        <v>0</v>
      </c>
      <c r="J29" s="48">
        <f>+IPC!Q22</f>
        <v>0</v>
      </c>
      <c r="K29" s="48">
        <f>+IPC!R22</f>
        <v>0</v>
      </c>
      <c r="L29" s="48">
        <f>+IPC!S22</f>
        <v>0</v>
      </c>
      <c r="M29" s="48">
        <f>+IPC!T22</f>
        <v>0</v>
      </c>
      <c r="N29" s="48">
        <f>+IPC!U22</f>
        <v>0</v>
      </c>
      <c r="O29" s="6">
        <v>2017</v>
      </c>
      <c r="P29" s="56">
        <f t="shared" si="42"/>
        <v>3066.4763000000003</v>
      </c>
      <c r="Q29" s="56">
        <f t="shared" si="34"/>
        <v>3066.4763000000003</v>
      </c>
      <c r="R29" s="56">
        <f t="shared" si="34"/>
        <v>3066.4763000000003</v>
      </c>
      <c r="S29" s="56">
        <f t="shared" si="34"/>
        <v>3066.4763000000003</v>
      </c>
      <c r="T29" s="56">
        <f t="shared" si="34"/>
        <v>3066.4763000000003</v>
      </c>
      <c r="U29" s="56">
        <f t="shared" si="34"/>
        <v>3066.4763000000003</v>
      </c>
      <c r="V29" s="56">
        <f t="shared" si="34"/>
        <v>3066.4763000000003</v>
      </c>
      <c r="W29" s="56">
        <f t="shared" si="34"/>
        <v>3066.4763000000003</v>
      </c>
      <c r="X29" s="56">
        <f t="shared" si="43"/>
        <v>3066.4763000000003</v>
      </c>
      <c r="Y29" s="56">
        <f t="shared" si="44"/>
        <v>3066.4763000000003</v>
      </c>
      <c r="Z29" s="56">
        <f t="shared" si="45"/>
        <v>3066.4763000000003</v>
      </c>
      <c r="AA29" s="56">
        <f t="shared" si="46"/>
        <v>3066.4763000000003</v>
      </c>
      <c r="AC29">
        <v>20</v>
      </c>
      <c r="AD29" t="s">
        <v>87</v>
      </c>
      <c r="AE29" s="40" t="str">
        <f>+Datos!D53</f>
        <v>No</v>
      </c>
      <c r="AF29" s="35">
        <f>+AF28+1</f>
        <v>22</v>
      </c>
      <c r="AG29" s="35">
        <f t="shared" ref="AG29:AG34" si="50">INT(AF29/3)</f>
        <v>7</v>
      </c>
      <c r="AH29" s="16">
        <v>2017</v>
      </c>
      <c r="AJ29" s="12" t="str">
        <f t="shared" si="47"/>
        <v>Profesores Enseñanza Secundaria</v>
      </c>
      <c r="AK29" s="13">
        <f>IF($AJ29="Maestros",Cuerpos!AK29,IF($AJ29="Profesores Técnicos de Formación Profesional",Cuerpos!AK89,IF($AJ29="Maestros de Taller de Artes Plásticas y Diseñol",Cuerpos!AK89,Cuerpos!AK149)))</f>
        <v>1109.05</v>
      </c>
      <c r="AL29" s="13">
        <f>IF($AJ29="Maestros",Cuerpos!AL29,IF($AJ29="Profesores Técnicos de Formación Profesional",Cuerpos!AL89,IF($AJ29="Maestros de Taller de Artes Plásticas y Diseñol",Cuerpos!AL89,Cuerpos!AL149)))</f>
        <v>684.36</v>
      </c>
      <c r="AM29" s="13">
        <f>IF($AJ29="Maestros",Cuerpos!AM29,IF($AJ29="Profesores Técnicos de Formación Profesional",Cuerpos!AM89,IF($AJ29="Maestros de Taller de Artes Plásticas y Diseñol",Cuerpos!AM89,Cuerpos!AM149)))</f>
        <v>42.65</v>
      </c>
      <c r="AN29" s="13">
        <f>IF($AJ29="Maestros",Cuerpos!AN29,IF($AJ29="Profesores Técnicos de Formación Profesional",Cuerpos!AN89,IF($AJ29="Maestros de Taller de Artes Plásticas y Diseñol",Cuerpos!AN89,Cuerpos!AN149)))</f>
        <v>26.31</v>
      </c>
      <c r="AO29" s="13">
        <f>IF($AJ29="Maestros",Cuerpos!AO29,IF($AJ29="Profesores Técnicos de Formación Profesional",Cuerpos!AO89,IF($AJ29="Maestros de Taller de Artes Plásticas y Diseñol",Cuerpos!AO89,Cuerpos!AO149)))</f>
        <v>590.97</v>
      </c>
      <c r="AP29" s="13">
        <f>IF($AJ29="Maestros",Cuerpos!AP29,IF($AJ29="Profesores Técnicos de Formación Profesional",Cuerpos!AP89,IF($AJ29="Maestros de Taller de Artes Plásticas y Diseñol",Cuerpos!AP89,Cuerpos!AP149)))</f>
        <v>590.97</v>
      </c>
      <c r="AQ29" s="13">
        <f>IF($AJ29="Maestros",Cuerpos!AQ29,IF($AJ29="Profesores Técnicos de Formación Profesional",Cuerpos!AQ89,IF($AJ29="Maestros de Taller de Artes Plásticas y Diseñol",Cuerpos!AQ89,Cuerpos!AQ149)))</f>
        <v>614.51</v>
      </c>
      <c r="AR29" s="13">
        <f>IF($AJ29="Maestros",Cuerpos!AR29,IF($AJ29="Profesores Técnicos de Formación Profesional",Cuerpos!AR89,IF($AJ29="Maestros de Taller de Artes Plásticas y Diseñol",Cuerpos!AR89,Cuerpos!AR149)))</f>
        <v>479.31780000000003</v>
      </c>
      <c r="AS29" s="13">
        <f>IF($AJ29="Maestros",Cuerpos!AS29,IF($AJ29="Profesores Técnicos de Formación Profesional",Cuerpos!AS89,IF($AJ29="Maestros de Taller de Artes Plásticas y Diseñol",Cuerpos!AS89,Cuerpos!AS149)))</f>
        <v>130.26</v>
      </c>
      <c r="AT29" s="13">
        <f>IF($AJ29="Maestros",Cuerpos!AT29,IF($AJ29="Profesores Técnicos de Formación Profesional",Cuerpos!AT89,IF($AJ29="Maestros de Taller de Artes Plásticas y Diseñol",Cuerpos!AT89,Cuerpos!AT149)))</f>
        <v>434.01</v>
      </c>
      <c r="AU29" s="13">
        <f>IF($AJ29="Maestros",Cuerpos!AU29,IF($AJ29="Profesores Técnicos de Formación Profesional",Cuerpos!AU89,IF($AJ29="Maestros de Taller de Artes Plásticas y Diseñol",Cuerpos!AU89,Cuerpos!AU149)))</f>
        <v>30.5</v>
      </c>
      <c r="AV29" s="14">
        <f>(AK29*12)+(AL29*2)+(AM29*12*AG29)+(AN29*2*AG29)+(AO29*12)+(AP29*2)+(AQ29*12)+(AR29*2)+(AS29*12)</f>
        <v>36797.715600000003</v>
      </c>
      <c r="AW29" s="14">
        <f t="shared" si="48"/>
        <v>43004.715600000003</v>
      </c>
      <c r="AX29" s="14">
        <f t="shared" si="49"/>
        <v>3066.4763000000003</v>
      </c>
      <c r="AY29" s="14">
        <f t="shared" si="41"/>
        <v>3583.7263000000003</v>
      </c>
      <c r="BA29" s="46">
        <v>1051.5</v>
      </c>
      <c r="BB29" s="46">
        <v>872.1</v>
      </c>
      <c r="BC29" s="46">
        <v>3597</v>
      </c>
    </row>
    <row r="30" spans="1:56" hidden="1">
      <c r="A30" s="6">
        <v>2018</v>
      </c>
      <c r="B30" s="48">
        <f>+IPC!I23</f>
        <v>0</v>
      </c>
      <c r="C30" s="48">
        <f>+IPC!J23</f>
        <v>0</v>
      </c>
      <c r="D30" s="48">
        <f>+IPC!K23</f>
        <v>0</v>
      </c>
      <c r="E30" s="48">
        <f>+IPC!L23</f>
        <v>0</v>
      </c>
      <c r="F30" s="48">
        <f>+IPC!M23</f>
        <v>0</v>
      </c>
      <c r="G30" s="48">
        <f>+IPC!N23</f>
        <v>0</v>
      </c>
      <c r="H30" s="48">
        <f>+IPC!O23</f>
        <v>0</v>
      </c>
      <c r="I30" s="48">
        <f>+IPC!P23</f>
        <v>0</v>
      </c>
      <c r="J30" s="48">
        <f>+IPC!Q23</f>
        <v>0</v>
      </c>
      <c r="K30" s="48">
        <f>+IPC!R23</f>
        <v>0</v>
      </c>
      <c r="L30" s="48">
        <f>+IPC!S23</f>
        <v>0</v>
      </c>
      <c r="M30" s="48">
        <f>+IPC!T23</f>
        <v>0</v>
      </c>
      <c r="N30" s="48">
        <f>+IPC!U23</f>
        <v>0</v>
      </c>
      <c r="O30" s="6">
        <v>2018</v>
      </c>
      <c r="P30" s="56">
        <f t="shared" si="42"/>
        <v>3066.4763000000003</v>
      </c>
      <c r="Q30" s="56">
        <f t="shared" si="34"/>
        <v>3066.4763000000003</v>
      </c>
      <c r="R30" s="56">
        <f t="shared" si="34"/>
        <v>3066.4763000000003</v>
      </c>
      <c r="S30" s="56">
        <f t="shared" si="34"/>
        <v>3066.4763000000003</v>
      </c>
      <c r="T30" s="56">
        <f t="shared" si="34"/>
        <v>3066.4763000000003</v>
      </c>
      <c r="U30" s="56">
        <f t="shared" si="34"/>
        <v>3066.4763000000003</v>
      </c>
      <c r="V30" s="56">
        <f t="shared" si="34"/>
        <v>3066.4763000000003</v>
      </c>
      <c r="W30" s="56">
        <f t="shared" si="34"/>
        <v>3066.4763000000003</v>
      </c>
      <c r="X30" s="56">
        <f t="shared" si="43"/>
        <v>3066.4763000000003</v>
      </c>
      <c r="Y30" s="56">
        <f t="shared" si="44"/>
        <v>3066.4763000000003</v>
      </c>
      <c r="Z30" s="56">
        <f t="shared" si="45"/>
        <v>3066.4763000000003</v>
      </c>
      <c r="AA30" s="56">
        <f t="shared" si="46"/>
        <v>3066.4763000000003</v>
      </c>
      <c r="AC30">
        <v>21</v>
      </c>
      <c r="AD30" t="s">
        <v>88</v>
      </c>
      <c r="AE30" s="40" t="str">
        <f>+Datos!D54</f>
        <v>No</v>
      </c>
      <c r="AF30" s="35">
        <f t="shared" ref="AF30:AF51" si="51">+AF29+1</f>
        <v>23</v>
      </c>
      <c r="AG30" s="35">
        <f t="shared" si="50"/>
        <v>7</v>
      </c>
      <c r="AH30" s="44">
        <v>2018</v>
      </c>
      <c r="AJ30" s="12" t="str">
        <f t="shared" si="47"/>
        <v>Profesores Enseñanza Secundaria</v>
      </c>
      <c r="AK30" s="13">
        <f>IF($AJ30="Maestros",Cuerpos!AK30,IF($AJ30="Profesores Técnicos de Formación Profesional",Cuerpos!AK90,IF($AJ30="Maestros de Taller de Artes Plásticas y Diseñol",Cuerpos!AK90,Cuerpos!AK150)))</f>
        <v>1109.05</v>
      </c>
      <c r="AL30" s="13">
        <f>IF($AJ30="Maestros",Cuerpos!AL30,IF($AJ30="Profesores Técnicos de Formación Profesional",Cuerpos!AL90,IF($AJ30="Maestros de Taller de Artes Plásticas y Diseñol",Cuerpos!AL90,Cuerpos!AL150)))</f>
        <v>684.36</v>
      </c>
      <c r="AM30" s="13">
        <f>IF($AJ30="Maestros",Cuerpos!AM30,IF($AJ30="Profesores Técnicos de Formación Profesional",Cuerpos!AM90,IF($AJ30="Maestros de Taller de Artes Plásticas y Diseñol",Cuerpos!AM90,Cuerpos!AM150)))</f>
        <v>42.65</v>
      </c>
      <c r="AN30" s="13">
        <f>IF($AJ30="Maestros",Cuerpos!AN30,IF($AJ30="Profesores Técnicos de Formación Profesional",Cuerpos!AN90,IF($AJ30="Maestros de Taller de Artes Plásticas y Diseñol",Cuerpos!AN90,Cuerpos!AN150)))</f>
        <v>26.31</v>
      </c>
      <c r="AO30" s="13">
        <f>IF($AJ30="Maestros",Cuerpos!AO30,IF($AJ30="Profesores Técnicos de Formación Profesional",Cuerpos!AO90,IF($AJ30="Maestros de Taller de Artes Plásticas y Diseñol",Cuerpos!AO90,Cuerpos!AO150)))</f>
        <v>590.97</v>
      </c>
      <c r="AP30" s="13">
        <f>IF($AJ30="Maestros",Cuerpos!AP30,IF($AJ30="Profesores Técnicos de Formación Profesional",Cuerpos!AP90,IF($AJ30="Maestros de Taller de Artes Plásticas y Diseñol",Cuerpos!AP90,Cuerpos!AP150)))</f>
        <v>590.97</v>
      </c>
      <c r="AQ30" s="13">
        <f>IF($AJ30="Maestros",Cuerpos!AQ30,IF($AJ30="Profesores Técnicos de Formación Profesional",Cuerpos!AQ90,IF($AJ30="Maestros de Taller de Artes Plásticas y Diseñol",Cuerpos!AQ90,Cuerpos!AQ150)))</f>
        <v>614.51</v>
      </c>
      <c r="AR30" s="13">
        <f>IF($AJ30="Maestros",Cuerpos!AR30,IF($AJ30="Profesores Técnicos de Formación Profesional",Cuerpos!AR90,IF($AJ30="Maestros de Taller de Artes Plásticas y Diseñol",Cuerpos!AR90,Cuerpos!AR150)))</f>
        <v>479.31780000000003</v>
      </c>
      <c r="AS30" s="13">
        <f>IF($AJ30="Maestros",Cuerpos!AS30,IF($AJ30="Profesores Técnicos de Formación Profesional",Cuerpos!AS90,IF($AJ30="Maestros de Taller de Artes Plásticas y Diseñol",Cuerpos!AS90,Cuerpos!AS150)))</f>
        <v>130.26</v>
      </c>
      <c r="AT30" s="13">
        <f>IF($AJ30="Maestros",Cuerpos!AT30,IF($AJ30="Profesores Técnicos de Formación Profesional",Cuerpos!AT90,IF($AJ30="Maestros de Taller de Artes Plásticas y Diseñol",Cuerpos!AT90,Cuerpos!AT150)))</f>
        <v>434.01</v>
      </c>
      <c r="AU30" s="13">
        <f>IF($AJ30="Maestros",Cuerpos!AU30,IF($AJ30="Profesores Técnicos de Formación Profesional",Cuerpos!AU90,IF($AJ30="Maestros de Taller de Artes Plásticas y Diseñol",Cuerpos!AU90,Cuerpos!AU150)))</f>
        <v>30.5</v>
      </c>
      <c r="AV30" s="14">
        <f>(AK30*12)+(AL30*2)+(AM30*12*AG30)+(AN30*2*AG30)+(AO30*12)+(AP30*2)+(AQ30*12)+(AR30*2)+(AS30*12)</f>
        <v>36797.715600000003</v>
      </c>
      <c r="AW30" s="14">
        <f t="shared" si="48"/>
        <v>43004.715600000003</v>
      </c>
      <c r="AX30" s="14">
        <f t="shared" si="49"/>
        <v>3066.4763000000003</v>
      </c>
      <c r="AY30" s="14">
        <f t="shared" si="41"/>
        <v>3583.7263000000003</v>
      </c>
      <c r="BA30" s="46">
        <v>1051.5</v>
      </c>
      <c r="BB30" s="46">
        <v>872.1</v>
      </c>
      <c r="BC30" s="46">
        <v>3597</v>
      </c>
    </row>
    <row r="31" spans="1:56" hidden="1">
      <c r="A31" s="6">
        <v>2019</v>
      </c>
      <c r="B31" s="48">
        <f>+IPC!I24</f>
        <v>0</v>
      </c>
      <c r="C31" s="48">
        <f>+IPC!J24</f>
        <v>0</v>
      </c>
      <c r="D31" s="48">
        <f>+IPC!K24</f>
        <v>0</v>
      </c>
      <c r="E31" s="48">
        <f>+IPC!L24</f>
        <v>0</v>
      </c>
      <c r="F31" s="48">
        <f>+IPC!M24</f>
        <v>0</v>
      </c>
      <c r="G31" s="48">
        <f>+IPC!N24</f>
        <v>0</v>
      </c>
      <c r="H31" s="48">
        <f>+IPC!O24</f>
        <v>0</v>
      </c>
      <c r="I31" s="48">
        <f>+IPC!P24</f>
        <v>0</v>
      </c>
      <c r="J31" s="48">
        <f>+IPC!Q24</f>
        <v>0</v>
      </c>
      <c r="K31" s="48">
        <f>+IPC!R24</f>
        <v>0</v>
      </c>
      <c r="L31" s="48">
        <f>+IPC!S24</f>
        <v>0</v>
      </c>
      <c r="M31" s="48">
        <f>+IPC!T24</f>
        <v>0</v>
      </c>
      <c r="N31" s="48">
        <f>+IPC!U24</f>
        <v>0</v>
      </c>
      <c r="O31" s="6">
        <v>2019</v>
      </c>
      <c r="P31" s="56">
        <f t="shared" si="42"/>
        <v>3113.5113000000001</v>
      </c>
      <c r="Q31" s="56">
        <f t="shared" si="34"/>
        <v>3113.5113000000001</v>
      </c>
      <c r="R31" s="56">
        <f t="shared" si="34"/>
        <v>3113.5113000000001</v>
      </c>
      <c r="S31" s="56">
        <f t="shared" si="34"/>
        <v>3113.5113000000001</v>
      </c>
      <c r="T31" s="56">
        <f t="shared" si="34"/>
        <v>3113.5113000000001</v>
      </c>
      <c r="U31" s="56">
        <f t="shared" si="34"/>
        <v>3113.5113000000001</v>
      </c>
      <c r="V31" s="56">
        <f t="shared" si="34"/>
        <v>3113.5113000000001</v>
      </c>
      <c r="W31" s="56">
        <f t="shared" si="34"/>
        <v>3113.5113000000001</v>
      </c>
      <c r="X31" s="56">
        <f t="shared" si="43"/>
        <v>3113.5113000000001</v>
      </c>
      <c r="Y31" s="56">
        <f t="shared" si="44"/>
        <v>3113.5113000000001</v>
      </c>
      <c r="Z31" s="56">
        <f t="shared" si="45"/>
        <v>3113.5113000000001</v>
      </c>
      <c r="AA31" s="56">
        <f t="shared" si="46"/>
        <v>3113.5113000000001</v>
      </c>
      <c r="AC31">
        <v>22</v>
      </c>
      <c r="AD31" t="s">
        <v>89</v>
      </c>
      <c r="AE31" s="40" t="str">
        <f>+Datos!D55</f>
        <v>No</v>
      </c>
      <c r="AF31" s="35">
        <f t="shared" si="51"/>
        <v>24</v>
      </c>
      <c r="AG31" s="35">
        <f t="shared" si="50"/>
        <v>8</v>
      </c>
      <c r="AH31" s="16">
        <v>2019</v>
      </c>
      <c r="AJ31" s="12" t="str">
        <f t="shared" si="47"/>
        <v>Profesores Enseñanza Secundaria</v>
      </c>
      <c r="AK31" s="13">
        <f>IF($AJ31="Maestros",Cuerpos!AK31,IF($AJ31="Profesores Técnicos de Formación Profesional",Cuerpos!AK91,IF($AJ31="Maestros de Taller de Artes Plásticas y Diseñol",Cuerpos!AK91,Cuerpos!AK151)))</f>
        <v>1109.05</v>
      </c>
      <c r="AL31" s="13">
        <f>IF($AJ31="Maestros",Cuerpos!AL31,IF($AJ31="Profesores Técnicos de Formación Profesional",Cuerpos!AL91,IF($AJ31="Maestros de Taller de Artes Plásticas y Diseñol",Cuerpos!AL91,Cuerpos!AL151)))</f>
        <v>684.36</v>
      </c>
      <c r="AM31" s="13">
        <f>IF($AJ31="Maestros",Cuerpos!AM31,IF($AJ31="Profesores Técnicos de Formación Profesional",Cuerpos!AM91,IF($AJ31="Maestros de Taller de Artes Plásticas y Diseñol",Cuerpos!AM91,Cuerpos!AM151)))</f>
        <v>42.65</v>
      </c>
      <c r="AN31" s="13">
        <f>IF($AJ31="Maestros",Cuerpos!AN31,IF($AJ31="Profesores Técnicos de Formación Profesional",Cuerpos!AN91,IF($AJ31="Maestros de Taller de Artes Plásticas y Diseñol",Cuerpos!AN91,Cuerpos!AN151)))</f>
        <v>26.31</v>
      </c>
      <c r="AO31" s="13">
        <f>IF($AJ31="Maestros",Cuerpos!AO31,IF($AJ31="Profesores Técnicos de Formación Profesional",Cuerpos!AO91,IF($AJ31="Maestros de Taller de Artes Plásticas y Diseñol",Cuerpos!AO91,Cuerpos!AO151)))</f>
        <v>590.97</v>
      </c>
      <c r="AP31" s="13">
        <f>IF($AJ31="Maestros",Cuerpos!AP31,IF($AJ31="Profesores Técnicos de Formación Profesional",Cuerpos!AP91,IF($AJ31="Maestros de Taller de Artes Plásticas y Diseñol",Cuerpos!AP91,Cuerpos!AP151)))</f>
        <v>590.97</v>
      </c>
      <c r="AQ31" s="13">
        <f>IF($AJ31="Maestros",Cuerpos!AQ31,IF($AJ31="Profesores Técnicos de Formación Profesional",Cuerpos!AQ91,IF($AJ31="Maestros de Taller de Artes Plásticas y Diseñol",Cuerpos!AQ91,Cuerpos!AQ151)))</f>
        <v>614.51</v>
      </c>
      <c r="AR31" s="13">
        <f>IF($AJ31="Maestros",Cuerpos!AR31,IF($AJ31="Profesores Técnicos de Formación Profesional",Cuerpos!AR91,IF($AJ31="Maestros de Taller de Artes Plásticas y Diseñol",Cuerpos!AR91,Cuerpos!AR151)))</f>
        <v>479.31780000000003</v>
      </c>
      <c r="AS31" s="13">
        <f>IF($AJ31="Maestros",Cuerpos!AS31,IF($AJ31="Profesores Técnicos de Formación Profesional",Cuerpos!AS91,IF($AJ31="Maestros de Taller de Artes Plásticas y Diseñol",Cuerpos!AS91,Cuerpos!AS151)))</f>
        <v>130.26</v>
      </c>
      <c r="AT31" s="13">
        <f>IF($AJ31="Maestros",Cuerpos!AT31,IF($AJ31="Profesores Técnicos de Formación Profesional",Cuerpos!AT91,IF($AJ31="Maestros de Taller de Artes Plásticas y Diseñol",Cuerpos!AT91,Cuerpos!AT151)))</f>
        <v>434.01</v>
      </c>
      <c r="AU31" s="13">
        <f>IF($AJ31="Maestros",Cuerpos!AU31,IF($AJ31="Profesores Técnicos de Formación Profesional",Cuerpos!AU91,IF($AJ31="Maestros de Taller de Artes Plásticas y Diseñol",Cuerpos!AU91,Cuerpos!AU151)))</f>
        <v>30.5</v>
      </c>
      <c r="AV31" s="14">
        <f t="shared" ref="AV31:AV33" si="52">(AK31*12)+(AL31*2)+(AM31*12*AG31)+(AN31*2*AG31)+(AO31*12)+(AP31*2)+(AQ31*12)+(AR31*2)+(AS31*12)</f>
        <v>37362.135600000001</v>
      </c>
      <c r="AW31" s="14">
        <f t="shared" si="48"/>
        <v>43935.135600000001</v>
      </c>
      <c r="AX31" s="14">
        <f t="shared" si="49"/>
        <v>3113.5113000000001</v>
      </c>
      <c r="AY31" s="14">
        <f t="shared" si="41"/>
        <v>3597</v>
      </c>
      <c r="BA31" s="46">
        <v>1051.5</v>
      </c>
      <c r="BB31" s="46">
        <v>872.1</v>
      </c>
      <c r="BC31" s="46">
        <v>3597</v>
      </c>
    </row>
    <row r="32" spans="1:56" hidden="1">
      <c r="A32" s="6">
        <v>2020</v>
      </c>
      <c r="B32" s="48">
        <f>+IPC!I25</f>
        <v>0</v>
      </c>
      <c r="C32" s="48">
        <f>+IPC!J25</f>
        <v>0</v>
      </c>
      <c r="D32" s="48">
        <f>+IPC!K25</f>
        <v>0</v>
      </c>
      <c r="E32" s="48">
        <f>+IPC!L25</f>
        <v>0</v>
      </c>
      <c r="F32" s="48">
        <f>+IPC!M25</f>
        <v>0</v>
      </c>
      <c r="G32" s="48">
        <f>+IPC!N25</f>
        <v>0</v>
      </c>
      <c r="H32" s="48">
        <f>+IPC!O25</f>
        <v>0</v>
      </c>
      <c r="I32" s="48">
        <f>+IPC!P25</f>
        <v>0</v>
      </c>
      <c r="J32" s="48">
        <f>+IPC!Q25</f>
        <v>0</v>
      </c>
      <c r="K32" s="48">
        <f>+IPC!R25</f>
        <v>0</v>
      </c>
      <c r="L32" s="48">
        <f>+IPC!S25</f>
        <v>0</v>
      </c>
      <c r="M32" s="48">
        <f>+IPC!T25</f>
        <v>0</v>
      </c>
      <c r="N32" s="48">
        <f>+IPC!U25</f>
        <v>0</v>
      </c>
      <c r="O32" s="6">
        <v>2020</v>
      </c>
      <c r="P32" s="56">
        <f t="shared" si="42"/>
        <v>3113.5113000000001</v>
      </c>
      <c r="Q32" s="56">
        <f t="shared" si="34"/>
        <v>3113.5113000000001</v>
      </c>
      <c r="R32" s="56">
        <f t="shared" si="34"/>
        <v>3113.5113000000001</v>
      </c>
      <c r="S32" s="56">
        <f t="shared" si="34"/>
        <v>3113.5113000000001</v>
      </c>
      <c r="T32" s="56">
        <f t="shared" si="34"/>
        <v>3113.5113000000001</v>
      </c>
      <c r="U32" s="56">
        <f t="shared" si="34"/>
        <v>3113.5113000000001</v>
      </c>
      <c r="V32" s="56">
        <f t="shared" si="34"/>
        <v>3113.5113000000001</v>
      </c>
      <c r="W32" s="56">
        <f t="shared" si="34"/>
        <v>3113.5113000000001</v>
      </c>
      <c r="X32" s="56">
        <f t="shared" si="43"/>
        <v>3113.5113000000001</v>
      </c>
      <c r="Y32" s="56">
        <f t="shared" si="44"/>
        <v>3113.5113000000001</v>
      </c>
      <c r="Z32" s="56">
        <f t="shared" si="45"/>
        <v>3113.5113000000001</v>
      </c>
      <c r="AA32" s="56">
        <f t="shared" si="46"/>
        <v>3113.5113000000001</v>
      </c>
      <c r="AC32">
        <v>23</v>
      </c>
      <c r="AD32" t="s">
        <v>90</v>
      </c>
      <c r="AE32" s="40" t="str">
        <f>+Datos!D56</f>
        <v>No</v>
      </c>
      <c r="AF32" s="35">
        <f t="shared" si="51"/>
        <v>25</v>
      </c>
      <c r="AG32" s="35">
        <f t="shared" si="50"/>
        <v>8</v>
      </c>
      <c r="AH32" s="44">
        <v>2020</v>
      </c>
      <c r="AJ32" s="12" t="str">
        <f t="shared" si="47"/>
        <v>Profesores Enseñanza Secundaria</v>
      </c>
      <c r="AK32" s="13">
        <f>IF($AJ32="Maestros",Cuerpos!AK32,IF($AJ32="Profesores Técnicos de Formación Profesional",Cuerpos!AK92,IF($AJ32="Maestros de Taller de Artes Plásticas y Diseñol",Cuerpos!AK92,Cuerpos!AK152)))</f>
        <v>1109.05</v>
      </c>
      <c r="AL32" s="13">
        <f>IF($AJ32="Maestros",Cuerpos!AL32,IF($AJ32="Profesores Técnicos de Formación Profesional",Cuerpos!AL92,IF($AJ32="Maestros de Taller de Artes Plásticas y Diseñol",Cuerpos!AL92,Cuerpos!AL152)))</f>
        <v>684.36</v>
      </c>
      <c r="AM32" s="13">
        <f>IF($AJ32="Maestros",Cuerpos!AM32,IF($AJ32="Profesores Técnicos de Formación Profesional",Cuerpos!AM92,IF($AJ32="Maestros de Taller de Artes Plásticas y Diseñol",Cuerpos!AM92,Cuerpos!AM152)))</f>
        <v>42.65</v>
      </c>
      <c r="AN32" s="13">
        <f>IF($AJ32="Maestros",Cuerpos!AN32,IF($AJ32="Profesores Técnicos de Formación Profesional",Cuerpos!AN92,IF($AJ32="Maestros de Taller de Artes Plásticas y Diseñol",Cuerpos!AN92,Cuerpos!AN152)))</f>
        <v>26.31</v>
      </c>
      <c r="AO32" s="13">
        <f>IF($AJ32="Maestros",Cuerpos!AO32,IF($AJ32="Profesores Técnicos de Formación Profesional",Cuerpos!AO92,IF($AJ32="Maestros de Taller de Artes Plásticas y Diseñol",Cuerpos!AO92,Cuerpos!AO152)))</f>
        <v>590.97</v>
      </c>
      <c r="AP32" s="13">
        <f>IF($AJ32="Maestros",Cuerpos!AP32,IF($AJ32="Profesores Técnicos de Formación Profesional",Cuerpos!AP92,IF($AJ32="Maestros de Taller de Artes Plásticas y Diseñol",Cuerpos!AP92,Cuerpos!AP152)))</f>
        <v>590.97</v>
      </c>
      <c r="AQ32" s="13">
        <f>IF($AJ32="Maestros",Cuerpos!AQ32,IF($AJ32="Profesores Técnicos de Formación Profesional",Cuerpos!AQ92,IF($AJ32="Maestros de Taller de Artes Plásticas y Diseñol",Cuerpos!AQ92,Cuerpos!AQ152)))</f>
        <v>614.51</v>
      </c>
      <c r="AR32" s="13">
        <f>IF($AJ32="Maestros",Cuerpos!AR32,IF($AJ32="Profesores Técnicos de Formación Profesional",Cuerpos!AR92,IF($AJ32="Maestros de Taller de Artes Plásticas y Diseñol",Cuerpos!AR92,Cuerpos!AR152)))</f>
        <v>479.31780000000003</v>
      </c>
      <c r="AS32" s="13">
        <f>IF($AJ32="Maestros",Cuerpos!AS32,IF($AJ32="Profesores Técnicos de Formación Profesional",Cuerpos!AS92,IF($AJ32="Maestros de Taller de Artes Plásticas y Diseñol",Cuerpos!AS92,Cuerpos!AS152)))</f>
        <v>130.26</v>
      </c>
      <c r="AT32" s="13">
        <f>IF($AJ32="Maestros",Cuerpos!AT32,IF($AJ32="Profesores Técnicos de Formación Profesional",Cuerpos!AT92,IF($AJ32="Maestros de Taller de Artes Plásticas y Diseñol",Cuerpos!AT92,Cuerpos!AT152)))</f>
        <v>434.01</v>
      </c>
      <c r="AU32" s="13">
        <f>IF($AJ32="Maestros",Cuerpos!AU32,IF($AJ32="Profesores Técnicos de Formación Profesional",Cuerpos!AU92,IF($AJ32="Maestros de Taller de Artes Plásticas y Diseñol",Cuerpos!AU92,Cuerpos!AU152)))</f>
        <v>30.5</v>
      </c>
      <c r="AV32" s="14">
        <f t="shared" si="52"/>
        <v>37362.135600000001</v>
      </c>
      <c r="AW32" s="14">
        <f t="shared" si="48"/>
        <v>43935.135600000001</v>
      </c>
      <c r="AX32" s="14">
        <f t="shared" si="49"/>
        <v>3113.5113000000001</v>
      </c>
      <c r="AY32" s="14">
        <f t="shared" si="41"/>
        <v>3597</v>
      </c>
      <c r="BA32" s="46">
        <v>1051.5</v>
      </c>
      <c r="BB32" s="46">
        <v>872.1</v>
      </c>
      <c r="BC32" s="46">
        <v>3597</v>
      </c>
    </row>
    <row r="33" spans="1:55" hidden="1">
      <c r="A33" s="6">
        <v>2021</v>
      </c>
      <c r="B33" s="48">
        <f>+IPC!I26</f>
        <v>0</v>
      </c>
      <c r="C33" s="48">
        <f>+IPC!J26</f>
        <v>0</v>
      </c>
      <c r="D33" s="48">
        <f>+IPC!K26</f>
        <v>0</v>
      </c>
      <c r="E33" s="48">
        <f>+IPC!L26</f>
        <v>0</v>
      </c>
      <c r="F33" s="48">
        <f>+IPC!M26</f>
        <v>0</v>
      </c>
      <c r="G33" s="48">
        <f>+IPC!N26</f>
        <v>0</v>
      </c>
      <c r="H33" s="48">
        <f>+IPC!O26</f>
        <v>0</v>
      </c>
      <c r="I33" s="48">
        <f>+IPC!P26</f>
        <v>0</v>
      </c>
      <c r="J33" s="48">
        <f>+IPC!Q26</f>
        <v>0</v>
      </c>
      <c r="K33" s="48">
        <f>+IPC!R26</f>
        <v>0</v>
      </c>
      <c r="L33" s="48">
        <f>+IPC!S26</f>
        <v>0</v>
      </c>
      <c r="M33" s="48">
        <f>+IPC!T26</f>
        <v>0</v>
      </c>
      <c r="N33" s="48">
        <f>+IPC!U26</f>
        <v>0</v>
      </c>
      <c r="O33" s="6">
        <v>2021</v>
      </c>
      <c r="P33" s="56">
        <f t="shared" si="42"/>
        <v>3113.5113000000001</v>
      </c>
      <c r="Q33" s="56">
        <f t="shared" si="34"/>
        <v>3113.5113000000001</v>
      </c>
      <c r="R33" s="56">
        <f t="shared" si="34"/>
        <v>3113.5113000000001</v>
      </c>
      <c r="S33" s="56">
        <f t="shared" si="34"/>
        <v>3113.5113000000001</v>
      </c>
      <c r="T33" s="56">
        <f t="shared" si="34"/>
        <v>3113.5113000000001</v>
      </c>
      <c r="U33" s="56">
        <f t="shared" si="34"/>
        <v>3113.5113000000001</v>
      </c>
      <c r="V33" s="56">
        <f t="shared" si="34"/>
        <v>3113.5113000000001</v>
      </c>
      <c r="W33" s="56">
        <f t="shared" si="34"/>
        <v>3113.5113000000001</v>
      </c>
      <c r="X33" s="56">
        <f t="shared" si="43"/>
        <v>3113.5113000000001</v>
      </c>
      <c r="Y33" s="56">
        <f t="shared" si="44"/>
        <v>3113.5113000000001</v>
      </c>
      <c r="Z33" s="56">
        <f t="shared" si="45"/>
        <v>3113.5113000000001</v>
      </c>
      <c r="AA33" s="56">
        <f t="shared" si="46"/>
        <v>3113.5113000000001</v>
      </c>
      <c r="AC33">
        <v>24</v>
      </c>
      <c r="AD33" t="s">
        <v>91</v>
      </c>
      <c r="AE33" s="40" t="str">
        <f>+Datos!D57</f>
        <v>No</v>
      </c>
      <c r="AF33" s="35">
        <f t="shared" si="51"/>
        <v>26</v>
      </c>
      <c r="AG33" s="35">
        <f t="shared" si="50"/>
        <v>8</v>
      </c>
      <c r="AH33" s="16">
        <v>2021</v>
      </c>
      <c r="AJ33" s="12" t="str">
        <f t="shared" si="47"/>
        <v>Profesores Enseñanza Secundaria</v>
      </c>
      <c r="AK33" s="13">
        <f>IF($AJ33="Maestros",Cuerpos!AK33,IF($AJ33="Profesores Técnicos de Formación Profesional",Cuerpos!AK93,IF($AJ33="Maestros de Taller de Artes Plásticas y Diseñol",Cuerpos!AK93,Cuerpos!AK153)))</f>
        <v>1109.05</v>
      </c>
      <c r="AL33" s="13">
        <f>IF($AJ33="Maestros",Cuerpos!AL33,IF($AJ33="Profesores Técnicos de Formación Profesional",Cuerpos!AL93,IF($AJ33="Maestros de Taller de Artes Plásticas y Diseñol",Cuerpos!AL93,Cuerpos!AL153)))</f>
        <v>684.36</v>
      </c>
      <c r="AM33" s="13">
        <f>IF($AJ33="Maestros",Cuerpos!AM33,IF($AJ33="Profesores Técnicos de Formación Profesional",Cuerpos!AM93,IF($AJ33="Maestros de Taller de Artes Plásticas y Diseñol",Cuerpos!AM93,Cuerpos!AM153)))</f>
        <v>42.65</v>
      </c>
      <c r="AN33" s="13">
        <f>IF($AJ33="Maestros",Cuerpos!AN33,IF($AJ33="Profesores Técnicos de Formación Profesional",Cuerpos!AN93,IF($AJ33="Maestros de Taller de Artes Plásticas y Diseñol",Cuerpos!AN93,Cuerpos!AN153)))</f>
        <v>26.31</v>
      </c>
      <c r="AO33" s="13">
        <f>IF($AJ33="Maestros",Cuerpos!AO33,IF($AJ33="Profesores Técnicos de Formación Profesional",Cuerpos!AO93,IF($AJ33="Maestros de Taller de Artes Plásticas y Diseñol",Cuerpos!AO93,Cuerpos!AO153)))</f>
        <v>590.97</v>
      </c>
      <c r="AP33" s="13">
        <f>IF($AJ33="Maestros",Cuerpos!AP33,IF($AJ33="Profesores Técnicos de Formación Profesional",Cuerpos!AP93,IF($AJ33="Maestros de Taller de Artes Plásticas y Diseñol",Cuerpos!AP93,Cuerpos!AP153)))</f>
        <v>590.97</v>
      </c>
      <c r="AQ33" s="13">
        <f>IF($AJ33="Maestros",Cuerpos!AQ33,IF($AJ33="Profesores Técnicos de Formación Profesional",Cuerpos!AQ93,IF($AJ33="Maestros de Taller de Artes Plásticas y Diseñol",Cuerpos!AQ93,Cuerpos!AQ153)))</f>
        <v>614.51</v>
      </c>
      <c r="AR33" s="13">
        <f>IF($AJ33="Maestros",Cuerpos!AR33,IF($AJ33="Profesores Técnicos de Formación Profesional",Cuerpos!AR93,IF($AJ33="Maestros de Taller de Artes Plásticas y Diseñol",Cuerpos!AR93,Cuerpos!AR153)))</f>
        <v>479.31780000000003</v>
      </c>
      <c r="AS33" s="13">
        <f>IF($AJ33="Maestros",Cuerpos!AS33,IF($AJ33="Profesores Técnicos de Formación Profesional",Cuerpos!AS93,IF($AJ33="Maestros de Taller de Artes Plásticas y Diseñol",Cuerpos!AS93,Cuerpos!AS153)))</f>
        <v>130.26</v>
      </c>
      <c r="AT33" s="13">
        <f>IF($AJ33="Maestros",Cuerpos!AT33,IF($AJ33="Profesores Técnicos de Formación Profesional",Cuerpos!AT93,IF($AJ33="Maestros de Taller de Artes Plásticas y Diseñol",Cuerpos!AT93,Cuerpos!AT153)))</f>
        <v>434.01</v>
      </c>
      <c r="AU33" s="13">
        <f>IF($AJ33="Maestros",Cuerpos!AU33,IF($AJ33="Profesores Técnicos de Formación Profesional",Cuerpos!AU93,IF($AJ33="Maestros de Taller de Artes Plásticas y Diseñol",Cuerpos!AU93,Cuerpos!AU153)))</f>
        <v>30.5</v>
      </c>
      <c r="AV33" s="14">
        <f t="shared" si="52"/>
        <v>37362.135600000001</v>
      </c>
      <c r="AW33" s="14">
        <f t="shared" si="48"/>
        <v>43935.135600000001</v>
      </c>
      <c r="AX33" s="14">
        <f t="shared" si="49"/>
        <v>3113.5113000000001</v>
      </c>
      <c r="AY33" s="14">
        <f t="shared" si="41"/>
        <v>3597</v>
      </c>
      <c r="BA33" s="46">
        <v>1051.5</v>
      </c>
      <c r="BB33" s="46">
        <v>872.1</v>
      </c>
      <c r="BC33" s="46">
        <v>3597</v>
      </c>
    </row>
    <row r="34" spans="1:55" hidden="1">
      <c r="A34" s="6">
        <v>2022</v>
      </c>
      <c r="B34" s="48">
        <f>+IPC!I27</f>
        <v>0</v>
      </c>
      <c r="C34" s="48">
        <f>+IPC!J27</f>
        <v>0</v>
      </c>
      <c r="D34" s="48">
        <f>+IPC!K27</f>
        <v>0</v>
      </c>
      <c r="E34" s="48">
        <f>+IPC!L27</f>
        <v>0</v>
      </c>
      <c r="F34" s="48">
        <f>+IPC!M27</f>
        <v>0</v>
      </c>
      <c r="G34" s="48">
        <f>+IPC!N27</f>
        <v>0</v>
      </c>
      <c r="H34" s="48">
        <f>+IPC!O27</f>
        <v>0</v>
      </c>
      <c r="I34" s="48">
        <f>+IPC!P27</f>
        <v>0</v>
      </c>
      <c r="J34" s="48">
        <f>+IPC!Q27</f>
        <v>0</v>
      </c>
      <c r="K34" s="48">
        <f>+IPC!R27</f>
        <v>0</v>
      </c>
      <c r="L34" s="48">
        <f>+IPC!S27</f>
        <v>0</v>
      </c>
      <c r="M34" s="48">
        <f>+IPC!T27</f>
        <v>0</v>
      </c>
      <c r="N34" s="48">
        <f>+IPC!U27</f>
        <v>0</v>
      </c>
      <c r="O34" s="6">
        <v>2022</v>
      </c>
      <c r="P34" s="56">
        <f t="shared" si="42"/>
        <v>3160.5463</v>
      </c>
      <c r="Q34" s="56">
        <f t="shared" si="34"/>
        <v>3160.5463</v>
      </c>
      <c r="R34" s="56">
        <f t="shared" si="34"/>
        <v>3160.5463</v>
      </c>
      <c r="S34" s="56">
        <f t="shared" si="34"/>
        <v>3160.5463</v>
      </c>
      <c r="T34" s="56">
        <f t="shared" si="34"/>
        <v>3160.5463</v>
      </c>
      <c r="U34" s="56">
        <f t="shared" si="34"/>
        <v>3160.5463</v>
      </c>
      <c r="V34" s="56">
        <f t="shared" si="34"/>
        <v>3160.5463</v>
      </c>
      <c r="W34" s="56">
        <f t="shared" si="34"/>
        <v>3160.5463</v>
      </c>
      <c r="X34" s="56">
        <f t="shared" si="43"/>
        <v>3160.5463</v>
      </c>
      <c r="Y34" s="56">
        <f t="shared" si="44"/>
        <v>3160.5463</v>
      </c>
      <c r="Z34" s="56">
        <f t="shared" si="45"/>
        <v>3160.5463</v>
      </c>
      <c r="AA34" s="56">
        <f t="shared" si="46"/>
        <v>3160.5463</v>
      </c>
      <c r="AC34">
        <v>25</v>
      </c>
      <c r="AD34" t="s">
        <v>92</v>
      </c>
      <c r="AE34" s="40" t="str">
        <f>+Datos!D58</f>
        <v>No</v>
      </c>
      <c r="AF34" s="35">
        <f t="shared" ref="AF34:AF50" si="53">+AF33+1</f>
        <v>27</v>
      </c>
      <c r="AG34" s="35">
        <f t="shared" si="50"/>
        <v>9</v>
      </c>
      <c r="AH34" s="44">
        <v>2022</v>
      </c>
      <c r="AJ34" s="12" t="str">
        <f t="shared" si="47"/>
        <v>Profesores Enseñanza Secundaria</v>
      </c>
      <c r="AK34" s="13">
        <f>IF($AJ34="Maestros",Cuerpos!AK34,IF($AJ34="Profesores Técnicos de Formación Profesional",Cuerpos!AK94,IF($AJ34="Maestros de Taller de Artes Plásticas y Diseñol",Cuerpos!AK94,Cuerpos!AK154)))</f>
        <v>1109.05</v>
      </c>
      <c r="AL34" s="13">
        <f>IF($AJ34="Maestros",Cuerpos!AL34,IF($AJ34="Profesores Técnicos de Formación Profesional",Cuerpos!AL94,IF($AJ34="Maestros de Taller de Artes Plásticas y Diseñol",Cuerpos!AL94,Cuerpos!AL154)))</f>
        <v>684.36</v>
      </c>
      <c r="AM34" s="13">
        <f>IF($AJ34="Maestros",Cuerpos!AM34,IF($AJ34="Profesores Técnicos de Formación Profesional",Cuerpos!AM94,IF($AJ34="Maestros de Taller de Artes Plásticas y Diseñol",Cuerpos!AM94,Cuerpos!AM154)))</f>
        <v>42.65</v>
      </c>
      <c r="AN34" s="13">
        <f>IF($AJ34="Maestros",Cuerpos!AN34,IF($AJ34="Profesores Técnicos de Formación Profesional",Cuerpos!AN94,IF($AJ34="Maestros de Taller de Artes Plásticas y Diseñol",Cuerpos!AN94,Cuerpos!AN154)))</f>
        <v>26.31</v>
      </c>
      <c r="AO34" s="13">
        <f>IF($AJ34="Maestros",Cuerpos!AO34,IF($AJ34="Profesores Técnicos de Formación Profesional",Cuerpos!AO94,IF($AJ34="Maestros de Taller de Artes Plásticas y Diseñol",Cuerpos!AO94,Cuerpos!AO154)))</f>
        <v>590.97</v>
      </c>
      <c r="AP34" s="13">
        <f>IF($AJ34="Maestros",Cuerpos!AP34,IF($AJ34="Profesores Técnicos de Formación Profesional",Cuerpos!AP94,IF($AJ34="Maestros de Taller de Artes Plásticas y Diseñol",Cuerpos!AP94,Cuerpos!AP154)))</f>
        <v>590.97</v>
      </c>
      <c r="AQ34" s="13">
        <f>IF($AJ34="Maestros",Cuerpos!AQ34,IF($AJ34="Profesores Técnicos de Formación Profesional",Cuerpos!AQ94,IF($AJ34="Maestros de Taller de Artes Plásticas y Diseñol",Cuerpos!AQ94,Cuerpos!AQ154)))</f>
        <v>614.51</v>
      </c>
      <c r="AR34" s="13">
        <f>IF($AJ34="Maestros",Cuerpos!AR34,IF($AJ34="Profesores Técnicos de Formación Profesional",Cuerpos!AR94,IF($AJ34="Maestros de Taller de Artes Plásticas y Diseñol",Cuerpos!AR94,Cuerpos!AR154)))</f>
        <v>479.31780000000003</v>
      </c>
      <c r="AS34" s="13">
        <f>IF($AJ34="Maestros",Cuerpos!AS34,IF($AJ34="Profesores Técnicos de Formación Profesional",Cuerpos!AS94,IF($AJ34="Maestros de Taller de Artes Plásticas y Diseñol",Cuerpos!AS94,Cuerpos!AS154)))</f>
        <v>130.26</v>
      </c>
      <c r="AT34" s="13">
        <f>IF($AJ34="Maestros",Cuerpos!AT34,IF($AJ34="Profesores Técnicos de Formación Profesional",Cuerpos!AT94,IF($AJ34="Maestros de Taller de Artes Plásticas y Diseñol",Cuerpos!AT94,Cuerpos!AT154)))</f>
        <v>434.01</v>
      </c>
      <c r="AU34" s="13">
        <f>IF($AJ34="Maestros",Cuerpos!AU34,IF($AJ34="Profesores Técnicos de Formación Profesional",Cuerpos!AU94,IF($AJ34="Maestros de Taller de Artes Plásticas y Diseñol",Cuerpos!AU94,Cuerpos!AU154)))</f>
        <v>30.5</v>
      </c>
      <c r="AV34" s="14">
        <f t="shared" ref="AV34:AV35" si="54">(AK34*12)+(AL34*2)+(AM34*12*AG34)+(AN34*2*AG34)+(AO34*12)+(AP34*2)+(AQ34*12)+(AR34*2)+(AS34*12)</f>
        <v>37926.5556</v>
      </c>
      <c r="AW34" s="14">
        <f t="shared" ref="AW34:AW35" si="55">(AK34*12)+(AL34*2)+(AM34*12*AG34)+(AN34*2*AG34)+(AO34*12)+(AP34*2)+(AQ34*12)+(AR34*2)+(AT34*12)+(AU34*12*AG34)</f>
        <v>44865.5556</v>
      </c>
      <c r="AX34" s="14">
        <f>IF(+AV34/12&gt;BC34,BC34,+AV34/12)</f>
        <v>3160.5463</v>
      </c>
      <c r="AY34" s="14">
        <f>IF(+AW34/12&gt;BC34,BC34,+AW34/12)</f>
        <v>3597</v>
      </c>
      <c r="BA34" s="46">
        <v>1051.5</v>
      </c>
      <c r="BB34" s="46">
        <v>872.1</v>
      </c>
      <c r="BC34" s="46">
        <v>3597</v>
      </c>
    </row>
    <row r="35" spans="1:55" hidden="1">
      <c r="A35" s="6">
        <v>2023</v>
      </c>
      <c r="B35" s="48">
        <f>+IPC!I28</f>
        <v>0</v>
      </c>
      <c r="C35" s="48">
        <f>+IPC!J28</f>
        <v>0</v>
      </c>
      <c r="D35" s="48">
        <f>+IPC!K28</f>
        <v>0</v>
      </c>
      <c r="E35" s="48">
        <f>+IPC!L28</f>
        <v>0</v>
      </c>
      <c r="F35" s="48">
        <f>+IPC!M28</f>
        <v>0</v>
      </c>
      <c r="G35" s="48">
        <f>+IPC!N28</f>
        <v>0</v>
      </c>
      <c r="H35" s="48">
        <f>+IPC!O28</f>
        <v>0</v>
      </c>
      <c r="I35" s="48">
        <f>+IPC!P28</f>
        <v>0</v>
      </c>
      <c r="J35" s="48">
        <f>+IPC!Q28</f>
        <v>0</v>
      </c>
      <c r="K35" s="48">
        <f>+IPC!R28</f>
        <v>0</v>
      </c>
      <c r="L35" s="48">
        <f>+IPC!S28</f>
        <v>0</v>
      </c>
      <c r="M35" s="48">
        <f>+IPC!T28</f>
        <v>0</v>
      </c>
      <c r="N35" s="48">
        <f>+IPC!U28</f>
        <v>0</v>
      </c>
      <c r="O35" s="6">
        <v>2023</v>
      </c>
      <c r="P35" s="56">
        <f t="shared" si="42"/>
        <v>3160.5463</v>
      </c>
      <c r="Q35" s="56">
        <f t="shared" si="34"/>
        <v>3160.5463</v>
      </c>
      <c r="R35" s="56">
        <f t="shared" si="34"/>
        <v>3160.5463</v>
      </c>
      <c r="S35" s="56">
        <f t="shared" si="34"/>
        <v>3160.5463</v>
      </c>
      <c r="T35" s="56">
        <f t="shared" si="34"/>
        <v>3160.5463</v>
      </c>
      <c r="U35" s="56">
        <f t="shared" si="34"/>
        <v>3160.5463</v>
      </c>
      <c r="V35" s="56">
        <f t="shared" si="34"/>
        <v>3160.5463</v>
      </c>
      <c r="W35" s="56">
        <f t="shared" si="34"/>
        <v>3160.5463</v>
      </c>
      <c r="X35" s="56">
        <f t="shared" ref="X35:X51" si="56">IF($AE36="SI",+$AY35,$AX35)</f>
        <v>3160.5463</v>
      </c>
      <c r="Y35" s="56">
        <f t="shared" ref="Y35:Y51" si="57">IF($AE36="SI",+$AY35,$AX35)</f>
        <v>3160.5463</v>
      </c>
      <c r="Z35" s="56">
        <f t="shared" ref="Z35:Z51" si="58">IF($AE36="SI",+$AY35,$AX35)</f>
        <v>3160.5463</v>
      </c>
      <c r="AA35" s="56">
        <f t="shared" ref="AA35:AA51" si="59">IF($AE36="SI",+$AY35,$AX35)</f>
        <v>3160.5463</v>
      </c>
      <c r="AC35">
        <v>26</v>
      </c>
      <c r="AD35" t="s">
        <v>99</v>
      </c>
      <c r="AE35" s="40" t="str">
        <f>+Datos!D59</f>
        <v>No</v>
      </c>
      <c r="AF35" s="35">
        <f t="shared" si="51"/>
        <v>28</v>
      </c>
      <c r="AG35" s="35">
        <f t="shared" ref="AG35:AG51" si="60">INT(AF35/3)</f>
        <v>9</v>
      </c>
      <c r="AH35" s="16">
        <v>2023</v>
      </c>
      <c r="AJ35" s="12" t="str">
        <f t="shared" si="47"/>
        <v>Profesores Enseñanza Secundaria</v>
      </c>
      <c r="AK35" s="13">
        <f>IF($AJ35="Maestros",Cuerpos!AK35,IF($AJ35="Profesores Técnicos de Formación Profesional",Cuerpos!AK95,IF($AJ35="Maestros de Taller de Artes Plásticas y Diseñol",Cuerpos!AK95,Cuerpos!AK155)))</f>
        <v>1109.05</v>
      </c>
      <c r="AL35" s="13">
        <f>IF($AJ35="Maestros",Cuerpos!AL35,IF($AJ35="Profesores Técnicos de Formación Profesional",Cuerpos!AL95,IF($AJ35="Maestros de Taller de Artes Plásticas y Diseñol",Cuerpos!AL95,Cuerpos!AL155)))</f>
        <v>684.36</v>
      </c>
      <c r="AM35" s="13">
        <f>IF($AJ35="Maestros",Cuerpos!AM35,IF($AJ35="Profesores Técnicos de Formación Profesional",Cuerpos!AM95,IF($AJ35="Maestros de Taller de Artes Plásticas y Diseñol",Cuerpos!AM95,Cuerpos!AM155)))</f>
        <v>42.65</v>
      </c>
      <c r="AN35" s="13">
        <f>IF($AJ35="Maestros",Cuerpos!AN35,IF($AJ35="Profesores Técnicos de Formación Profesional",Cuerpos!AN95,IF($AJ35="Maestros de Taller de Artes Plásticas y Diseñol",Cuerpos!AN95,Cuerpos!AN155)))</f>
        <v>26.31</v>
      </c>
      <c r="AO35" s="13">
        <f>IF($AJ35="Maestros",Cuerpos!AO35,IF($AJ35="Profesores Técnicos de Formación Profesional",Cuerpos!AO95,IF($AJ35="Maestros de Taller de Artes Plásticas y Diseñol",Cuerpos!AO95,Cuerpos!AO155)))</f>
        <v>590.97</v>
      </c>
      <c r="AP35" s="13">
        <f>IF($AJ35="Maestros",Cuerpos!AP35,IF($AJ35="Profesores Técnicos de Formación Profesional",Cuerpos!AP95,IF($AJ35="Maestros de Taller de Artes Plásticas y Diseñol",Cuerpos!AP95,Cuerpos!AP155)))</f>
        <v>590.97</v>
      </c>
      <c r="AQ35" s="13">
        <f>IF($AJ35="Maestros",Cuerpos!AQ35,IF($AJ35="Profesores Técnicos de Formación Profesional",Cuerpos!AQ95,IF($AJ35="Maestros de Taller de Artes Plásticas y Diseñol",Cuerpos!AQ95,Cuerpos!AQ155)))</f>
        <v>614.51</v>
      </c>
      <c r="AR35" s="13">
        <f>IF($AJ35="Maestros",Cuerpos!AR35,IF($AJ35="Profesores Técnicos de Formación Profesional",Cuerpos!AR95,IF($AJ35="Maestros de Taller de Artes Plásticas y Diseñol",Cuerpos!AR95,Cuerpos!AR155)))</f>
        <v>479.31780000000003</v>
      </c>
      <c r="AS35" s="13">
        <f>IF($AJ35="Maestros",Cuerpos!AS35,IF($AJ35="Profesores Técnicos de Formación Profesional",Cuerpos!AS95,IF($AJ35="Maestros de Taller de Artes Plásticas y Diseñol",Cuerpos!AS95,Cuerpos!AS155)))</f>
        <v>130.26</v>
      </c>
      <c r="AT35" s="13">
        <f>IF($AJ35="Maestros",Cuerpos!AT35,IF($AJ35="Profesores Técnicos de Formación Profesional",Cuerpos!AT95,IF($AJ35="Maestros de Taller de Artes Plásticas y Diseñol",Cuerpos!AT95,Cuerpos!AT155)))</f>
        <v>434.01</v>
      </c>
      <c r="AU35" s="13">
        <f>IF($AJ35="Maestros",Cuerpos!AU35,IF($AJ35="Profesores Técnicos de Formación Profesional",Cuerpos!AU95,IF($AJ35="Maestros de Taller de Artes Plásticas y Diseñol",Cuerpos!AU95,Cuerpos!AU155)))</f>
        <v>30.5</v>
      </c>
      <c r="AV35" s="14">
        <f t="shared" si="54"/>
        <v>37926.5556</v>
      </c>
      <c r="AW35" s="14">
        <f t="shared" si="55"/>
        <v>44865.5556</v>
      </c>
      <c r="AX35" s="14">
        <f t="shared" si="49"/>
        <v>3160.5463</v>
      </c>
      <c r="AY35" s="14">
        <f t="shared" si="41"/>
        <v>3597</v>
      </c>
      <c r="BA35" s="46">
        <v>1051.5</v>
      </c>
      <c r="BB35" s="46">
        <v>872.1</v>
      </c>
      <c r="BC35" s="46">
        <v>3597</v>
      </c>
    </row>
    <row r="36" spans="1:55" hidden="1">
      <c r="A36" s="6">
        <v>2024</v>
      </c>
      <c r="B36" s="48">
        <f>+IPC!I29</f>
        <v>0</v>
      </c>
      <c r="C36" s="48">
        <f>+IPC!J29</f>
        <v>0</v>
      </c>
      <c r="D36" s="48">
        <f>+IPC!K29</f>
        <v>0</v>
      </c>
      <c r="E36" s="48">
        <f>+IPC!L29</f>
        <v>0</v>
      </c>
      <c r="F36" s="48">
        <f>+IPC!M29</f>
        <v>0</v>
      </c>
      <c r="G36" s="48">
        <f>+IPC!N29</f>
        <v>0</v>
      </c>
      <c r="H36" s="48">
        <f>+IPC!O29</f>
        <v>0</v>
      </c>
      <c r="I36" s="48">
        <f>+IPC!P29</f>
        <v>0</v>
      </c>
      <c r="J36" s="48">
        <f>+IPC!Q29</f>
        <v>0</v>
      </c>
      <c r="K36" s="48">
        <f>+IPC!R29</f>
        <v>0</v>
      </c>
      <c r="L36" s="48">
        <f>+IPC!S29</f>
        <v>0</v>
      </c>
      <c r="M36" s="48">
        <f>+IPC!T29</f>
        <v>0</v>
      </c>
      <c r="N36" s="48">
        <f>+IPC!U29</f>
        <v>0</v>
      </c>
      <c r="O36" s="6">
        <v>2024</v>
      </c>
      <c r="P36" s="56">
        <f t="shared" si="42"/>
        <v>3160.5463</v>
      </c>
      <c r="Q36" s="56">
        <f t="shared" si="34"/>
        <v>3160.5463</v>
      </c>
      <c r="R36" s="56">
        <f t="shared" si="34"/>
        <v>3160.5463</v>
      </c>
      <c r="S36" s="56">
        <f t="shared" si="34"/>
        <v>3160.5463</v>
      </c>
      <c r="T36" s="56">
        <f t="shared" si="34"/>
        <v>3160.5463</v>
      </c>
      <c r="U36" s="56">
        <f t="shared" si="34"/>
        <v>3160.5463</v>
      </c>
      <c r="V36" s="56">
        <f t="shared" si="34"/>
        <v>3160.5463</v>
      </c>
      <c r="W36" s="56">
        <f t="shared" si="34"/>
        <v>3160.5463</v>
      </c>
      <c r="X36" s="56">
        <f t="shared" si="56"/>
        <v>3160.5463</v>
      </c>
      <c r="Y36" s="56">
        <f t="shared" si="57"/>
        <v>3160.5463</v>
      </c>
      <c r="Z36" s="56">
        <f t="shared" si="58"/>
        <v>3160.5463</v>
      </c>
      <c r="AA36" s="56">
        <f t="shared" si="59"/>
        <v>3160.5463</v>
      </c>
      <c r="AC36">
        <v>27</v>
      </c>
      <c r="AD36" t="s">
        <v>100</v>
      </c>
      <c r="AE36" s="40" t="str">
        <f>+Datos!D60</f>
        <v>No</v>
      </c>
      <c r="AF36" s="35">
        <f t="shared" si="53"/>
        <v>29</v>
      </c>
      <c r="AG36" s="35">
        <f t="shared" si="60"/>
        <v>9</v>
      </c>
      <c r="AH36" s="44">
        <v>2024</v>
      </c>
      <c r="AJ36" s="12" t="str">
        <f t="shared" si="47"/>
        <v>Profesores Enseñanza Secundaria</v>
      </c>
      <c r="AK36" s="13">
        <f>IF($AJ36="Maestros",Cuerpos!AK36,IF($AJ36="Profesores Técnicos de Formación Profesional",Cuerpos!AK96,IF($AJ36="Maestros de Taller de Artes Plásticas y Diseñol",Cuerpos!AK96,Cuerpos!AK156)))</f>
        <v>1109.05</v>
      </c>
      <c r="AL36" s="13">
        <f>IF($AJ36="Maestros",Cuerpos!AL36,IF($AJ36="Profesores Técnicos de Formación Profesional",Cuerpos!AL96,IF($AJ36="Maestros de Taller de Artes Plásticas y Diseñol",Cuerpos!AL96,Cuerpos!AL156)))</f>
        <v>684.36</v>
      </c>
      <c r="AM36" s="13">
        <f>IF($AJ36="Maestros",Cuerpos!AM36,IF($AJ36="Profesores Técnicos de Formación Profesional",Cuerpos!AM96,IF($AJ36="Maestros de Taller de Artes Plásticas y Diseñol",Cuerpos!AM96,Cuerpos!AM156)))</f>
        <v>42.65</v>
      </c>
      <c r="AN36" s="13">
        <f>IF($AJ36="Maestros",Cuerpos!AN36,IF($AJ36="Profesores Técnicos de Formación Profesional",Cuerpos!AN96,IF($AJ36="Maestros de Taller de Artes Plásticas y Diseñol",Cuerpos!AN96,Cuerpos!AN156)))</f>
        <v>26.31</v>
      </c>
      <c r="AO36" s="13">
        <f>IF($AJ36="Maestros",Cuerpos!AO36,IF($AJ36="Profesores Técnicos de Formación Profesional",Cuerpos!AO96,IF($AJ36="Maestros de Taller de Artes Plásticas y Diseñol",Cuerpos!AO96,Cuerpos!AO156)))</f>
        <v>590.97</v>
      </c>
      <c r="AP36" s="13">
        <f>IF($AJ36="Maestros",Cuerpos!AP36,IF($AJ36="Profesores Técnicos de Formación Profesional",Cuerpos!AP96,IF($AJ36="Maestros de Taller de Artes Plásticas y Diseñol",Cuerpos!AP96,Cuerpos!AP156)))</f>
        <v>590.97</v>
      </c>
      <c r="AQ36" s="13">
        <f>IF($AJ36="Maestros",Cuerpos!AQ36,IF($AJ36="Profesores Técnicos de Formación Profesional",Cuerpos!AQ96,IF($AJ36="Maestros de Taller de Artes Plásticas y Diseñol",Cuerpos!AQ96,Cuerpos!AQ156)))</f>
        <v>614.51</v>
      </c>
      <c r="AR36" s="13">
        <f>IF($AJ36="Maestros",Cuerpos!AR36,IF($AJ36="Profesores Técnicos de Formación Profesional",Cuerpos!AR96,IF($AJ36="Maestros de Taller de Artes Plásticas y Diseñol",Cuerpos!AR96,Cuerpos!AR156)))</f>
        <v>479.31780000000003</v>
      </c>
      <c r="AS36" s="13">
        <f>IF($AJ36="Maestros",Cuerpos!AS36,IF($AJ36="Profesores Técnicos de Formación Profesional",Cuerpos!AS96,IF($AJ36="Maestros de Taller de Artes Plásticas y Diseñol",Cuerpos!AS96,Cuerpos!AS156)))</f>
        <v>130.26</v>
      </c>
      <c r="AT36" s="13">
        <f>IF($AJ36="Maestros",Cuerpos!AT36,IF($AJ36="Profesores Técnicos de Formación Profesional",Cuerpos!AT96,IF($AJ36="Maestros de Taller de Artes Plásticas y Diseñol",Cuerpos!AT96,Cuerpos!AT156)))</f>
        <v>434.01</v>
      </c>
      <c r="AU36" s="13">
        <f>IF($AJ36="Maestros",Cuerpos!AU36,IF($AJ36="Profesores Técnicos de Formación Profesional",Cuerpos!AU96,IF($AJ36="Maestros de Taller de Artes Plásticas y Diseñol",Cuerpos!AU96,Cuerpos!AU156)))</f>
        <v>30.5</v>
      </c>
      <c r="AV36" s="14">
        <f t="shared" ref="AV36:AV51" si="61">(AK36*12)+(AL36*2)+(AM36*12*AG36)+(AN36*2*AG36)+(AO36*12)+(AP36*2)+(AQ36*12)+(AR36*2)+(AS36*12)</f>
        <v>37926.5556</v>
      </c>
      <c r="AW36" s="14">
        <f t="shared" ref="AW36:AW51" si="62">(AK36*12)+(AL36*2)+(AM36*12*AG36)+(AN36*2*AG36)+(AO36*12)+(AP36*2)+(AQ36*12)+(AR36*2)+(AT36*12)+(AU36*12*AG36)</f>
        <v>44865.5556</v>
      </c>
      <c r="AX36" s="14">
        <f t="shared" si="49"/>
        <v>3160.5463</v>
      </c>
      <c r="AY36" s="14">
        <f t="shared" si="41"/>
        <v>3597</v>
      </c>
      <c r="BA36" s="46">
        <v>1051.5</v>
      </c>
      <c r="BB36" s="46">
        <v>872.1</v>
      </c>
      <c r="BC36" s="46">
        <v>3597</v>
      </c>
    </row>
    <row r="37" spans="1:55" hidden="1">
      <c r="A37" s="6">
        <v>2025</v>
      </c>
      <c r="B37" s="48">
        <f>+IPC!I30</f>
        <v>0</v>
      </c>
      <c r="C37" s="48">
        <f>+IPC!J30</f>
        <v>0</v>
      </c>
      <c r="D37" s="48">
        <f>+IPC!K30</f>
        <v>0</v>
      </c>
      <c r="E37" s="48">
        <f>+IPC!L30</f>
        <v>0</v>
      </c>
      <c r="F37" s="48">
        <f>+IPC!M30</f>
        <v>0</v>
      </c>
      <c r="G37" s="48">
        <f>+IPC!N30</f>
        <v>0</v>
      </c>
      <c r="H37" s="48">
        <f>+IPC!O30</f>
        <v>0</v>
      </c>
      <c r="I37" s="48">
        <f>+IPC!P30</f>
        <v>0</v>
      </c>
      <c r="J37" s="48">
        <f>+IPC!Q30</f>
        <v>0</v>
      </c>
      <c r="K37" s="48">
        <f>+IPC!R30</f>
        <v>0</v>
      </c>
      <c r="L37" s="48">
        <f>+IPC!S30</f>
        <v>0</v>
      </c>
      <c r="M37" s="48">
        <f>+IPC!T30</f>
        <v>0</v>
      </c>
      <c r="N37" s="48">
        <f>+IPC!U30</f>
        <v>0</v>
      </c>
      <c r="O37" s="6">
        <v>2025</v>
      </c>
      <c r="P37" s="56">
        <f t="shared" si="42"/>
        <v>3207.5813000000003</v>
      </c>
      <c r="Q37" s="56">
        <f t="shared" si="34"/>
        <v>3207.5813000000003</v>
      </c>
      <c r="R37" s="56">
        <f t="shared" si="34"/>
        <v>3207.5813000000003</v>
      </c>
      <c r="S37" s="56">
        <f t="shared" si="34"/>
        <v>3207.5813000000003</v>
      </c>
      <c r="T37" s="56">
        <f t="shared" si="34"/>
        <v>3207.5813000000003</v>
      </c>
      <c r="U37" s="56">
        <f t="shared" si="34"/>
        <v>3207.5813000000003</v>
      </c>
      <c r="V37" s="56">
        <f t="shared" si="34"/>
        <v>3207.5813000000003</v>
      </c>
      <c r="W37" s="56">
        <f t="shared" si="34"/>
        <v>3207.5813000000003</v>
      </c>
      <c r="X37" s="56">
        <f t="shared" si="56"/>
        <v>3207.5813000000003</v>
      </c>
      <c r="Y37" s="56">
        <f t="shared" si="57"/>
        <v>3207.5813000000003</v>
      </c>
      <c r="Z37" s="56">
        <f t="shared" si="58"/>
        <v>3207.5813000000003</v>
      </c>
      <c r="AA37" s="56">
        <f t="shared" si="59"/>
        <v>3207.5813000000003</v>
      </c>
      <c r="AC37">
        <v>28</v>
      </c>
      <c r="AD37" t="s">
        <v>101</v>
      </c>
      <c r="AE37" s="40" t="str">
        <f>+Datos!D61</f>
        <v>No</v>
      </c>
      <c r="AF37" s="35">
        <f t="shared" si="51"/>
        <v>30</v>
      </c>
      <c r="AG37" s="35">
        <f t="shared" si="60"/>
        <v>10</v>
      </c>
      <c r="AH37" s="16">
        <v>2025</v>
      </c>
      <c r="AJ37" s="12" t="str">
        <f t="shared" si="47"/>
        <v>Profesores Enseñanza Secundaria</v>
      </c>
      <c r="AK37" s="13">
        <f>IF($AJ37="Maestros",Cuerpos!AK37,IF($AJ37="Profesores Técnicos de Formación Profesional",Cuerpos!AK97,IF($AJ37="Maestros de Taller de Artes Plásticas y Diseñol",Cuerpos!AK97,Cuerpos!AK157)))</f>
        <v>1109.05</v>
      </c>
      <c r="AL37" s="13">
        <f>IF($AJ37="Maestros",Cuerpos!AL37,IF($AJ37="Profesores Técnicos de Formación Profesional",Cuerpos!AL97,IF($AJ37="Maestros de Taller de Artes Plásticas y Diseñol",Cuerpos!AL97,Cuerpos!AL157)))</f>
        <v>684.36</v>
      </c>
      <c r="AM37" s="13">
        <f>IF($AJ37="Maestros",Cuerpos!AM37,IF($AJ37="Profesores Técnicos de Formación Profesional",Cuerpos!AM97,IF($AJ37="Maestros de Taller de Artes Plásticas y Diseñol",Cuerpos!AM97,Cuerpos!AM157)))</f>
        <v>42.65</v>
      </c>
      <c r="AN37" s="13">
        <f>IF($AJ37="Maestros",Cuerpos!AN37,IF($AJ37="Profesores Técnicos de Formación Profesional",Cuerpos!AN97,IF($AJ37="Maestros de Taller de Artes Plásticas y Diseñol",Cuerpos!AN97,Cuerpos!AN157)))</f>
        <v>26.31</v>
      </c>
      <c r="AO37" s="13">
        <f>IF($AJ37="Maestros",Cuerpos!AO37,IF($AJ37="Profesores Técnicos de Formación Profesional",Cuerpos!AO97,IF($AJ37="Maestros de Taller de Artes Plásticas y Diseñol",Cuerpos!AO97,Cuerpos!AO157)))</f>
        <v>590.97</v>
      </c>
      <c r="AP37" s="13">
        <f>IF($AJ37="Maestros",Cuerpos!AP37,IF($AJ37="Profesores Técnicos de Formación Profesional",Cuerpos!AP97,IF($AJ37="Maestros de Taller de Artes Plásticas y Diseñol",Cuerpos!AP97,Cuerpos!AP157)))</f>
        <v>590.97</v>
      </c>
      <c r="AQ37" s="13">
        <f>IF($AJ37="Maestros",Cuerpos!AQ37,IF($AJ37="Profesores Técnicos de Formación Profesional",Cuerpos!AQ97,IF($AJ37="Maestros de Taller de Artes Plásticas y Diseñol",Cuerpos!AQ97,Cuerpos!AQ157)))</f>
        <v>614.51</v>
      </c>
      <c r="AR37" s="13">
        <f>IF($AJ37="Maestros",Cuerpos!AR37,IF($AJ37="Profesores Técnicos de Formación Profesional",Cuerpos!AR97,IF($AJ37="Maestros de Taller de Artes Plásticas y Diseñol",Cuerpos!AR97,Cuerpos!AR157)))</f>
        <v>479.31780000000003</v>
      </c>
      <c r="AS37" s="13">
        <f>IF($AJ37="Maestros",Cuerpos!AS37,IF($AJ37="Profesores Técnicos de Formación Profesional",Cuerpos!AS97,IF($AJ37="Maestros de Taller de Artes Plásticas y Diseñol",Cuerpos!AS97,Cuerpos!AS157)))</f>
        <v>130.26</v>
      </c>
      <c r="AT37" s="13">
        <f>IF($AJ37="Maestros",Cuerpos!AT37,IF($AJ37="Profesores Técnicos de Formación Profesional",Cuerpos!AT97,IF($AJ37="Maestros de Taller de Artes Plásticas y Diseñol",Cuerpos!AT97,Cuerpos!AT157)))</f>
        <v>434.01</v>
      </c>
      <c r="AU37" s="13">
        <f>IF($AJ37="Maestros",Cuerpos!AU37,IF($AJ37="Profesores Técnicos de Formación Profesional",Cuerpos!AU97,IF($AJ37="Maestros de Taller de Artes Plásticas y Diseñol",Cuerpos!AU97,Cuerpos!AU157)))</f>
        <v>30.5</v>
      </c>
      <c r="AV37" s="14">
        <f t="shared" si="61"/>
        <v>38490.975600000005</v>
      </c>
      <c r="AW37" s="14">
        <f t="shared" si="62"/>
        <v>45795.975600000005</v>
      </c>
      <c r="AX37" s="14">
        <f t="shared" si="49"/>
        <v>3207.5813000000003</v>
      </c>
      <c r="AY37" s="14">
        <f t="shared" si="41"/>
        <v>3597</v>
      </c>
      <c r="BA37" s="46">
        <v>1051.5</v>
      </c>
      <c r="BB37" s="46">
        <v>872.1</v>
      </c>
      <c r="BC37" s="46">
        <v>3597</v>
      </c>
    </row>
    <row r="38" spans="1:55" hidden="1">
      <c r="A38" s="6">
        <v>2026</v>
      </c>
      <c r="B38" s="48">
        <f>+IPC!I31</f>
        <v>0</v>
      </c>
      <c r="C38" s="48">
        <f>+IPC!J31</f>
        <v>0</v>
      </c>
      <c r="D38" s="48">
        <f>+IPC!K31</f>
        <v>0</v>
      </c>
      <c r="E38" s="48">
        <f>+IPC!L31</f>
        <v>0</v>
      </c>
      <c r="F38" s="48">
        <f>+IPC!M31</f>
        <v>0</v>
      </c>
      <c r="G38" s="48">
        <f>+IPC!N31</f>
        <v>0</v>
      </c>
      <c r="H38" s="48">
        <f>+IPC!O31</f>
        <v>0</v>
      </c>
      <c r="I38" s="48">
        <f>+IPC!P31</f>
        <v>0</v>
      </c>
      <c r="J38" s="48">
        <f>+IPC!Q31</f>
        <v>0</v>
      </c>
      <c r="K38" s="48">
        <f>+IPC!R31</f>
        <v>0</v>
      </c>
      <c r="L38" s="48">
        <f>+IPC!S31</f>
        <v>0</v>
      </c>
      <c r="M38" s="48">
        <f>+IPC!T31</f>
        <v>0</v>
      </c>
      <c r="N38" s="48">
        <f>+IPC!U31</f>
        <v>0</v>
      </c>
      <c r="O38" s="6">
        <v>2026</v>
      </c>
      <c r="P38" s="56">
        <f t="shared" si="42"/>
        <v>3207.5813000000003</v>
      </c>
      <c r="Q38" s="56">
        <f t="shared" si="34"/>
        <v>3207.5813000000003</v>
      </c>
      <c r="R38" s="56">
        <f t="shared" si="34"/>
        <v>3207.5813000000003</v>
      </c>
      <c r="S38" s="56">
        <f t="shared" si="34"/>
        <v>3207.5813000000003</v>
      </c>
      <c r="T38" s="56">
        <f t="shared" si="34"/>
        <v>3207.5813000000003</v>
      </c>
      <c r="U38" s="56">
        <f t="shared" si="34"/>
        <v>3207.5813000000003</v>
      </c>
      <c r="V38" s="56">
        <f t="shared" si="34"/>
        <v>3207.5813000000003</v>
      </c>
      <c r="W38" s="56">
        <f t="shared" si="34"/>
        <v>3207.5813000000003</v>
      </c>
      <c r="X38" s="56">
        <f t="shared" si="56"/>
        <v>3207.5813000000003</v>
      </c>
      <c r="Y38" s="56">
        <f t="shared" si="57"/>
        <v>3207.5813000000003</v>
      </c>
      <c r="Z38" s="56">
        <f t="shared" si="58"/>
        <v>3207.5813000000003</v>
      </c>
      <c r="AA38" s="56">
        <f t="shared" si="59"/>
        <v>3207.5813000000003</v>
      </c>
      <c r="AC38">
        <v>29</v>
      </c>
      <c r="AD38" t="s">
        <v>102</v>
      </c>
      <c r="AE38" s="40" t="str">
        <f>+Datos!D62</f>
        <v>No</v>
      </c>
      <c r="AF38" s="35">
        <f t="shared" si="53"/>
        <v>31</v>
      </c>
      <c r="AG38" s="35">
        <f t="shared" si="60"/>
        <v>10</v>
      </c>
      <c r="AH38" s="44">
        <v>2026</v>
      </c>
      <c r="AJ38" s="12" t="str">
        <f t="shared" si="47"/>
        <v>Profesores Enseñanza Secundaria</v>
      </c>
      <c r="AK38" s="13">
        <f>IF($AJ38="Maestros",Cuerpos!AK38,IF($AJ38="Profesores Técnicos de Formación Profesional",Cuerpos!AK98,IF($AJ38="Maestros de Taller de Artes Plásticas y Diseñol",Cuerpos!AK98,Cuerpos!AK158)))</f>
        <v>1109.05</v>
      </c>
      <c r="AL38" s="13">
        <f>IF($AJ38="Maestros",Cuerpos!AL38,IF($AJ38="Profesores Técnicos de Formación Profesional",Cuerpos!AL98,IF($AJ38="Maestros de Taller de Artes Plásticas y Diseñol",Cuerpos!AL98,Cuerpos!AL158)))</f>
        <v>684.36</v>
      </c>
      <c r="AM38" s="13">
        <f>IF($AJ38="Maestros",Cuerpos!AM38,IF($AJ38="Profesores Técnicos de Formación Profesional",Cuerpos!AM98,IF($AJ38="Maestros de Taller de Artes Plásticas y Diseñol",Cuerpos!AM98,Cuerpos!AM158)))</f>
        <v>42.65</v>
      </c>
      <c r="AN38" s="13">
        <f>IF($AJ38="Maestros",Cuerpos!AN38,IF($AJ38="Profesores Técnicos de Formación Profesional",Cuerpos!AN98,IF($AJ38="Maestros de Taller de Artes Plásticas y Diseñol",Cuerpos!AN98,Cuerpos!AN158)))</f>
        <v>26.31</v>
      </c>
      <c r="AO38" s="13">
        <f>IF($AJ38="Maestros",Cuerpos!AO38,IF($AJ38="Profesores Técnicos de Formación Profesional",Cuerpos!AO98,IF($AJ38="Maestros de Taller de Artes Plásticas y Diseñol",Cuerpos!AO98,Cuerpos!AO158)))</f>
        <v>590.97</v>
      </c>
      <c r="AP38" s="13">
        <f>IF($AJ38="Maestros",Cuerpos!AP38,IF($AJ38="Profesores Técnicos de Formación Profesional",Cuerpos!AP98,IF($AJ38="Maestros de Taller de Artes Plásticas y Diseñol",Cuerpos!AP98,Cuerpos!AP158)))</f>
        <v>590.97</v>
      </c>
      <c r="AQ38" s="13">
        <f>IF($AJ38="Maestros",Cuerpos!AQ38,IF($AJ38="Profesores Técnicos de Formación Profesional",Cuerpos!AQ98,IF($AJ38="Maestros de Taller de Artes Plásticas y Diseñol",Cuerpos!AQ98,Cuerpos!AQ158)))</f>
        <v>614.51</v>
      </c>
      <c r="AR38" s="13">
        <f>IF($AJ38="Maestros",Cuerpos!AR38,IF($AJ38="Profesores Técnicos de Formación Profesional",Cuerpos!AR98,IF($AJ38="Maestros de Taller de Artes Plásticas y Diseñol",Cuerpos!AR98,Cuerpos!AR158)))</f>
        <v>479.31780000000003</v>
      </c>
      <c r="AS38" s="13">
        <f>IF($AJ38="Maestros",Cuerpos!AS38,IF($AJ38="Profesores Técnicos de Formación Profesional",Cuerpos!AS98,IF($AJ38="Maestros de Taller de Artes Plásticas y Diseñol",Cuerpos!AS98,Cuerpos!AS158)))</f>
        <v>130.26</v>
      </c>
      <c r="AT38" s="13">
        <f>IF($AJ38="Maestros",Cuerpos!AT38,IF($AJ38="Profesores Técnicos de Formación Profesional",Cuerpos!AT98,IF($AJ38="Maestros de Taller de Artes Plásticas y Diseñol",Cuerpos!AT98,Cuerpos!AT158)))</f>
        <v>434.01</v>
      </c>
      <c r="AU38" s="13">
        <f>IF($AJ38="Maestros",Cuerpos!AU38,IF($AJ38="Profesores Técnicos de Formación Profesional",Cuerpos!AU98,IF($AJ38="Maestros de Taller de Artes Plásticas y Diseñol",Cuerpos!AU98,Cuerpos!AU158)))</f>
        <v>30.5</v>
      </c>
      <c r="AV38" s="14">
        <f t="shared" si="61"/>
        <v>38490.975600000005</v>
      </c>
      <c r="AW38" s="14">
        <f t="shared" si="62"/>
        <v>45795.975600000005</v>
      </c>
      <c r="AX38" s="14">
        <f t="shared" si="49"/>
        <v>3207.5813000000003</v>
      </c>
      <c r="AY38" s="14">
        <f t="shared" si="41"/>
        <v>3597</v>
      </c>
      <c r="BA38" s="46">
        <v>1051.5</v>
      </c>
      <c r="BB38" s="46">
        <v>872.1</v>
      </c>
      <c r="BC38" s="46">
        <v>3597</v>
      </c>
    </row>
    <row r="39" spans="1:55" hidden="1">
      <c r="A39" s="6">
        <v>2027</v>
      </c>
      <c r="B39" s="48">
        <f>+IPC!I32</f>
        <v>0</v>
      </c>
      <c r="C39" s="48">
        <f>+IPC!J32</f>
        <v>0</v>
      </c>
      <c r="D39" s="48">
        <f>+IPC!K32</f>
        <v>0</v>
      </c>
      <c r="E39" s="48">
        <f>+IPC!L32</f>
        <v>0</v>
      </c>
      <c r="F39" s="48">
        <f>+IPC!M32</f>
        <v>0</v>
      </c>
      <c r="G39" s="48">
        <f>+IPC!N32</f>
        <v>0</v>
      </c>
      <c r="H39" s="48">
        <f>+IPC!O32</f>
        <v>0</v>
      </c>
      <c r="I39" s="48">
        <f>+IPC!P32</f>
        <v>0</v>
      </c>
      <c r="J39" s="48">
        <f>+IPC!Q32</f>
        <v>0</v>
      </c>
      <c r="K39" s="48">
        <f>+IPC!R32</f>
        <v>0</v>
      </c>
      <c r="L39" s="48">
        <f>+IPC!S32</f>
        <v>0</v>
      </c>
      <c r="M39" s="48">
        <f>+IPC!T32</f>
        <v>0</v>
      </c>
      <c r="N39" s="48">
        <f>+IPC!U32</f>
        <v>0</v>
      </c>
      <c r="O39" s="6">
        <v>2027</v>
      </c>
      <c r="P39" s="56">
        <f t="shared" si="42"/>
        <v>3207.5813000000003</v>
      </c>
      <c r="Q39" s="56">
        <f t="shared" si="34"/>
        <v>3207.5813000000003</v>
      </c>
      <c r="R39" s="56">
        <f t="shared" si="34"/>
        <v>3207.5813000000003</v>
      </c>
      <c r="S39" s="56">
        <f t="shared" si="34"/>
        <v>3207.5813000000003</v>
      </c>
      <c r="T39" s="56">
        <f t="shared" si="34"/>
        <v>3207.5813000000003</v>
      </c>
      <c r="U39" s="56">
        <f t="shared" si="34"/>
        <v>3207.5813000000003</v>
      </c>
      <c r="V39" s="56">
        <f t="shared" si="34"/>
        <v>3207.5813000000003</v>
      </c>
      <c r="W39" s="56">
        <f t="shared" si="34"/>
        <v>3207.5813000000003</v>
      </c>
      <c r="X39" s="56">
        <f t="shared" si="56"/>
        <v>3207.5813000000003</v>
      </c>
      <c r="Y39" s="56">
        <f t="shared" si="57"/>
        <v>3207.5813000000003</v>
      </c>
      <c r="Z39" s="56">
        <f t="shared" si="58"/>
        <v>3207.5813000000003</v>
      </c>
      <c r="AA39" s="56">
        <f t="shared" si="59"/>
        <v>3207.5813000000003</v>
      </c>
      <c r="AC39">
        <v>30</v>
      </c>
      <c r="AD39" t="s">
        <v>103</v>
      </c>
      <c r="AE39" s="40" t="str">
        <f>+Datos!D63</f>
        <v>No</v>
      </c>
      <c r="AF39" s="35">
        <f t="shared" si="51"/>
        <v>32</v>
      </c>
      <c r="AG39" s="35">
        <f t="shared" si="60"/>
        <v>10</v>
      </c>
      <c r="AH39" s="16">
        <v>2027</v>
      </c>
      <c r="AJ39" s="12" t="str">
        <f t="shared" si="47"/>
        <v>Profesores Enseñanza Secundaria</v>
      </c>
      <c r="AK39" s="13">
        <f>IF($AJ39="Maestros",Cuerpos!AK39,IF($AJ39="Profesores Técnicos de Formación Profesional",Cuerpos!AK99,IF($AJ39="Maestros de Taller de Artes Plásticas y Diseñol",Cuerpos!AK99,Cuerpos!AK159)))</f>
        <v>1109.05</v>
      </c>
      <c r="AL39" s="13">
        <f>IF($AJ39="Maestros",Cuerpos!AL39,IF($AJ39="Profesores Técnicos de Formación Profesional",Cuerpos!AL99,IF($AJ39="Maestros de Taller de Artes Plásticas y Diseñol",Cuerpos!AL99,Cuerpos!AL159)))</f>
        <v>684.36</v>
      </c>
      <c r="AM39" s="13">
        <f>IF($AJ39="Maestros",Cuerpos!AM39,IF($AJ39="Profesores Técnicos de Formación Profesional",Cuerpos!AM99,IF($AJ39="Maestros de Taller de Artes Plásticas y Diseñol",Cuerpos!AM99,Cuerpos!AM159)))</f>
        <v>42.65</v>
      </c>
      <c r="AN39" s="13">
        <f>IF($AJ39="Maestros",Cuerpos!AN39,IF($AJ39="Profesores Técnicos de Formación Profesional",Cuerpos!AN99,IF($AJ39="Maestros de Taller de Artes Plásticas y Diseñol",Cuerpos!AN99,Cuerpos!AN159)))</f>
        <v>26.31</v>
      </c>
      <c r="AO39" s="13">
        <f>IF($AJ39="Maestros",Cuerpos!AO39,IF($AJ39="Profesores Técnicos de Formación Profesional",Cuerpos!AO99,IF($AJ39="Maestros de Taller de Artes Plásticas y Diseñol",Cuerpos!AO99,Cuerpos!AO159)))</f>
        <v>590.97</v>
      </c>
      <c r="AP39" s="13">
        <f>IF($AJ39="Maestros",Cuerpos!AP39,IF($AJ39="Profesores Técnicos de Formación Profesional",Cuerpos!AP99,IF($AJ39="Maestros de Taller de Artes Plásticas y Diseñol",Cuerpos!AP99,Cuerpos!AP159)))</f>
        <v>590.97</v>
      </c>
      <c r="AQ39" s="13">
        <f>IF($AJ39="Maestros",Cuerpos!AQ39,IF($AJ39="Profesores Técnicos de Formación Profesional",Cuerpos!AQ99,IF($AJ39="Maestros de Taller de Artes Plásticas y Diseñol",Cuerpos!AQ99,Cuerpos!AQ159)))</f>
        <v>614.51</v>
      </c>
      <c r="AR39" s="13">
        <f>IF($AJ39="Maestros",Cuerpos!AR39,IF($AJ39="Profesores Técnicos de Formación Profesional",Cuerpos!AR99,IF($AJ39="Maestros de Taller de Artes Plásticas y Diseñol",Cuerpos!AR99,Cuerpos!AR159)))</f>
        <v>479.31780000000003</v>
      </c>
      <c r="AS39" s="13">
        <f>IF($AJ39="Maestros",Cuerpos!AS39,IF($AJ39="Profesores Técnicos de Formación Profesional",Cuerpos!AS99,IF($AJ39="Maestros de Taller de Artes Plásticas y Diseñol",Cuerpos!AS99,Cuerpos!AS159)))</f>
        <v>130.26</v>
      </c>
      <c r="AT39" s="13">
        <f>IF($AJ39="Maestros",Cuerpos!AT39,IF($AJ39="Profesores Técnicos de Formación Profesional",Cuerpos!AT99,IF($AJ39="Maestros de Taller de Artes Plásticas y Diseñol",Cuerpos!AT99,Cuerpos!AT159)))</f>
        <v>434.01</v>
      </c>
      <c r="AU39" s="13">
        <f>IF($AJ39="Maestros",Cuerpos!AU39,IF($AJ39="Profesores Técnicos de Formación Profesional",Cuerpos!AU99,IF($AJ39="Maestros de Taller de Artes Plásticas y Diseñol",Cuerpos!AU99,Cuerpos!AU159)))</f>
        <v>30.5</v>
      </c>
      <c r="AV39" s="14">
        <f t="shared" si="61"/>
        <v>38490.975600000005</v>
      </c>
      <c r="AW39" s="14">
        <f t="shared" si="62"/>
        <v>45795.975600000005</v>
      </c>
      <c r="AX39" s="14">
        <f t="shared" si="49"/>
        <v>3207.5813000000003</v>
      </c>
      <c r="AY39" s="14">
        <f t="shared" si="41"/>
        <v>3597</v>
      </c>
      <c r="BA39" s="46">
        <v>1051.5</v>
      </c>
      <c r="BB39" s="46">
        <v>872.1</v>
      </c>
      <c r="BC39" s="46">
        <v>3597</v>
      </c>
    </row>
    <row r="40" spans="1:55" hidden="1">
      <c r="A40" s="6">
        <v>2028</v>
      </c>
      <c r="B40" s="48">
        <f>+IPC!I33</f>
        <v>0</v>
      </c>
      <c r="C40" s="48">
        <f>+IPC!J33</f>
        <v>0</v>
      </c>
      <c r="D40" s="48">
        <f>+IPC!K33</f>
        <v>0</v>
      </c>
      <c r="E40" s="48">
        <f>+IPC!L33</f>
        <v>0</v>
      </c>
      <c r="F40" s="48">
        <f>+IPC!M33</f>
        <v>0</v>
      </c>
      <c r="G40" s="48">
        <f>+IPC!N33</f>
        <v>0</v>
      </c>
      <c r="H40" s="48">
        <f>+IPC!O33</f>
        <v>0</v>
      </c>
      <c r="I40" s="48">
        <f>+IPC!P33</f>
        <v>0</v>
      </c>
      <c r="J40" s="48">
        <f>+IPC!Q33</f>
        <v>0</v>
      </c>
      <c r="K40" s="48">
        <f>+IPC!R33</f>
        <v>0</v>
      </c>
      <c r="L40" s="48">
        <f>+IPC!S33</f>
        <v>0</v>
      </c>
      <c r="M40" s="48">
        <f>+IPC!T33</f>
        <v>0</v>
      </c>
      <c r="N40" s="48">
        <f>+IPC!U33</f>
        <v>0</v>
      </c>
      <c r="O40" s="6">
        <v>2028</v>
      </c>
      <c r="P40" s="56">
        <f t="shared" si="42"/>
        <v>3254.6162999999997</v>
      </c>
      <c r="Q40" s="56">
        <f t="shared" si="34"/>
        <v>3254.6162999999997</v>
      </c>
      <c r="R40" s="56">
        <f t="shared" si="34"/>
        <v>3254.6162999999997</v>
      </c>
      <c r="S40" s="56">
        <f t="shared" si="34"/>
        <v>3254.6162999999997</v>
      </c>
      <c r="T40" s="56">
        <f t="shared" si="34"/>
        <v>3254.6162999999997</v>
      </c>
      <c r="U40" s="56">
        <f t="shared" si="34"/>
        <v>3254.6162999999997</v>
      </c>
      <c r="V40" s="56">
        <f t="shared" si="34"/>
        <v>3254.6162999999997</v>
      </c>
      <c r="W40" s="56">
        <f t="shared" si="34"/>
        <v>3254.6162999999997</v>
      </c>
      <c r="X40" s="56">
        <f t="shared" si="56"/>
        <v>3254.6162999999997</v>
      </c>
      <c r="Y40" s="56">
        <f t="shared" si="57"/>
        <v>3254.6162999999997</v>
      </c>
      <c r="Z40" s="56">
        <f t="shared" si="58"/>
        <v>3254.6162999999997</v>
      </c>
      <c r="AA40" s="56">
        <f t="shared" si="59"/>
        <v>3254.6162999999997</v>
      </c>
      <c r="AC40">
        <v>31</v>
      </c>
      <c r="AD40" t="s">
        <v>104</v>
      </c>
      <c r="AE40" s="40" t="str">
        <f>+Datos!D64</f>
        <v>No</v>
      </c>
      <c r="AF40" s="35">
        <f t="shared" si="53"/>
        <v>33</v>
      </c>
      <c r="AG40" s="35">
        <f t="shared" si="60"/>
        <v>11</v>
      </c>
      <c r="AH40" s="44">
        <v>2028</v>
      </c>
      <c r="AJ40" s="12" t="str">
        <f t="shared" si="47"/>
        <v>Profesores Enseñanza Secundaria</v>
      </c>
      <c r="AK40" s="13">
        <f>IF($AJ40="Maestros",Cuerpos!AK40,IF($AJ40="Profesores Técnicos de Formación Profesional",Cuerpos!AK100,IF($AJ40="Maestros de Taller de Artes Plásticas y Diseñol",Cuerpos!AK100,Cuerpos!AK160)))</f>
        <v>1109.05</v>
      </c>
      <c r="AL40" s="13">
        <f>IF($AJ40="Maestros",Cuerpos!AL40,IF($AJ40="Profesores Técnicos de Formación Profesional",Cuerpos!AL100,IF($AJ40="Maestros de Taller de Artes Plásticas y Diseñol",Cuerpos!AL100,Cuerpos!AL160)))</f>
        <v>684.36</v>
      </c>
      <c r="AM40" s="13">
        <f>IF($AJ40="Maestros",Cuerpos!AM40,IF($AJ40="Profesores Técnicos de Formación Profesional",Cuerpos!AM100,IF($AJ40="Maestros de Taller de Artes Plásticas y Diseñol",Cuerpos!AM100,Cuerpos!AM160)))</f>
        <v>42.65</v>
      </c>
      <c r="AN40" s="13">
        <f>IF($AJ40="Maestros",Cuerpos!AN40,IF($AJ40="Profesores Técnicos de Formación Profesional",Cuerpos!AN100,IF($AJ40="Maestros de Taller de Artes Plásticas y Diseñol",Cuerpos!AN100,Cuerpos!AN160)))</f>
        <v>26.31</v>
      </c>
      <c r="AO40" s="13">
        <f>IF($AJ40="Maestros",Cuerpos!AO40,IF($AJ40="Profesores Técnicos de Formación Profesional",Cuerpos!AO100,IF($AJ40="Maestros de Taller de Artes Plásticas y Diseñol",Cuerpos!AO100,Cuerpos!AO160)))</f>
        <v>590.97</v>
      </c>
      <c r="AP40" s="13">
        <f>IF($AJ40="Maestros",Cuerpos!AP40,IF($AJ40="Profesores Técnicos de Formación Profesional",Cuerpos!AP100,IF($AJ40="Maestros de Taller de Artes Plásticas y Diseñol",Cuerpos!AP100,Cuerpos!AP160)))</f>
        <v>590.97</v>
      </c>
      <c r="AQ40" s="13">
        <f>IF($AJ40="Maestros",Cuerpos!AQ40,IF($AJ40="Profesores Técnicos de Formación Profesional",Cuerpos!AQ100,IF($AJ40="Maestros de Taller de Artes Plásticas y Diseñol",Cuerpos!AQ100,Cuerpos!AQ160)))</f>
        <v>614.51</v>
      </c>
      <c r="AR40" s="13">
        <f>IF($AJ40="Maestros",Cuerpos!AR40,IF($AJ40="Profesores Técnicos de Formación Profesional",Cuerpos!AR100,IF($AJ40="Maestros de Taller de Artes Plásticas y Diseñol",Cuerpos!AR100,Cuerpos!AR160)))</f>
        <v>479.31780000000003</v>
      </c>
      <c r="AS40" s="13">
        <f>IF($AJ40="Maestros",Cuerpos!AS40,IF($AJ40="Profesores Técnicos de Formación Profesional",Cuerpos!AS100,IF($AJ40="Maestros de Taller de Artes Plásticas y Diseñol",Cuerpos!AS100,Cuerpos!AS160)))</f>
        <v>130.26</v>
      </c>
      <c r="AT40" s="13">
        <f>IF($AJ40="Maestros",Cuerpos!AT40,IF($AJ40="Profesores Técnicos de Formación Profesional",Cuerpos!AT100,IF($AJ40="Maestros de Taller de Artes Plásticas y Diseñol",Cuerpos!AT100,Cuerpos!AT160)))</f>
        <v>434.01</v>
      </c>
      <c r="AU40" s="13">
        <f>IF($AJ40="Maestros",Cuerpos!AU40,IF($AJ40="Profesores Técnicos de Formación Profesional",Cuerpos!AU100,IF($AJ40="Maestros de Taller de Artes Plásticas y Diseñol",Cuerpos!AU100,Cuerpos!AU160)))</f>
        <v>30.5</v>
      </c>
      <c r="AV40" s="14">
        <f t="shared" si="61"/>
        <v>39055.395599999996</v>
      </c>
      <c r="AW40" s="14">
        <f t="shared" si="62"/>
        <v>46726.395599999996</v>
      </c>
      <c r="AX40" s="14">
        <f t="shared" si="49"/>
        <v>3254.6162999999997</v>
      </c>
      <c r="AY40" s="14">
        <f t="shared" si="41"/>
        <v>3597</v>
      </c>
      <c r="BA40" s="46">
        <v>1051.5</v>
      </c>
      <c r="BB40" s="46">
        <v>872.1</v>
      </c>
      <c r="BC40" s="46">
        <v>3597</v>
      </c>
    </row>
    <row r="41" spans="1:55" hidden="1">
      <c r="A41" s="6">
        <v>2029</v>
      </c>
      <c r="B41" s="48">
        <f>+IPC!I34</f>
        <v>0</v>
      </c>
      <c r="C41" s="48">
        <f>+IPC!J34</f>
        <v>0</v>
      </c>
      <c r="D41" s="48">
        <f>+IPC!K34</f>
        <v>0</v>
      </c>
      <c r="E41" s="48">
        <f>+IPC!L34</f>
        <v>0</v>
      </c>
      <c r="F41" s="48">
        <f>+IPC!M34</f>
        <v>0</v>
      </c>
      <c r="G41" s="48">
        <f>+IPC!N34</f>
        <v>0</v>
      </c>
      <c r="H41" s="48">
        <f>+IPC!O34</f>
        <v>0</v>
      </c>
      <c r="I41" s="48">
        <f>+IPC!P34</f>
        <v>0</v>
      </c>
      <c r="J41" s="48">
        <f>+IPC!Q34</f>
        <v>0</v>
      </c>
      <c r="K41" s="48">
        <f>+IPC!R34</f>
        <v>0</v>
      </c>
      <c r="L41" s="48">
        <f>+IPC!S34</f>
        <v>0</v>
      </c>
      <c r="M41" s="48">
        <f>+IPC!T34</f>
        <v>0</v>
      </c>
      <c r="N41" s="48">
        <f>+IPC!U34</f>
        <v>0</v>
      </c>
      <c r="O41" s="6">
        <v>2029</v>
      </c>
      <c r="P41" s="56">
        <f t="shared" si="42"/>
        <v>3254.6162999999997</v>
      </c>
      <c r="Q41" s="56">
        <f t="shared" si="42"/>
        <v>3254.6162999999997</v>
      </c>
      <c r="R41" s="56">
        <f t="shared" si="42"/>
        <v>3254.6162999999997</v>
      </c>
      <c r="S41" s="56">
        <f t="shared" si="42"/>
        <v>3254.6162999999997</v>
      </c>
      <c r="T41" s="56">
        <f t="shared" si="42"/>
        <v>3254.6162999999997</v>
      </c>
      <c r="U41" s="56">
        <f t="shared" si="42"/>
        <v>3254.6162999999997</v>
      </c>
      <c r="V41" s="56">
        <f t="shared" si="42"/>
        <v>3254.6162999999997</v>
      </c>
      <c r="W41" s="56">
        <f t="shared" si="42"/>
        <v>3254.6162999999997</v>
      </c>
      <c r="X41" s="56">
        <f t="shared" si="56"/>
        <v>3254.6162999999997</v>
      </c>
      <c r="Y41" s="56">
        <f t="shared" si="57"/>
        <v>3254.6162999999997</v>
      </c>
      <c r="Z41" s="56">
        <f t="shared" si="58"/>
        <v>3254.6162999999997</v>
      </c>
      <c r="AA41" s="56">
        <f t="shared" si="59"/>
        <v>3254.6162999999997</v>
      </c>
      <c r="AC41">
        <v>32</v>
      </c>
      <c r="AD41" t="s">
        <v>105</v>
      </c>
      <c r="AE41" s="40" t="str">
        <f>+Datos!D65</f>
        <v>No</v>
      </c>
      <c r="AF41" s="35">
        <f t="shared" si="51"/>
        <v>34</v>
      </c>
      <c r="AG41" s="35">
        <f t="shared" si="60"/>
        <v>11</v>
      </c>
      <c r="AH41" s="16">
        <v>2029</v>
      </c>
      <c r="AJ41" s="12" t="str">
        <f t="shared" si="47"/>
        <v>Profesores Enseñanza Secundaria</v>
      </c>
      <c r="AK41" s="13">
        <f>IF($AJ41="Maestros",Cuerpos!AK41,IF($AJ41="Profesores Técnicos de Formación Profesional",Cuerpos!AK101,IF($AJ41="Maestros de Taller de Artes Plásticas y Diseñol",Cuerpos!AK101,Cuerpos!AK161)))</f>
        <v>1109.05</v>
      </c>
      <c r="AL41" s="13">
        <f>IF($AJ41="Maestros",Cuerpos!AL41,IF($AJ41="Profesores Técnicos de Formación Profesional",Cuerpos!AL101,IF($AJ41="Maestros de Taller de Artes Plásticas y Diseñol",Cuerpos!AL101,Cuerpos!AL161)))</f>
        <v>684.36</v>
      </c>
      <c r="AM41" s="13">
        <f>IF($AJ41="Maestros",Cuerpos!AM41,IF($AJ41="Profesores Técnicos de Formación Profesional",Cuerpos!AM101,IF($AJ41="Maestros de Taller de Artes Plásticas y Diseñol",Cuerpos!AM101,Cuerpos!AM161)))</f>
        <v>42.65</v>
      </c>
      <c r="AN41" s="13">
        <f>IF($AJ41="Maestros",Cuerpos!AN41,IF($AJ41="Profesores Técnicos de Formación Profesional",Cuerpos!AN101,IF($AJ41="Maestros de Taller de Artes Plásticas y Diseñol",Cuerpos!AN101,Cuerpos!AN161)))</f>
        <v>26.31</v>
      </c>
      <c r="AO41" s="13">
        <f>IF($AJ41="Maestros",Cuerpos!AO41,IF($AJ41="Profesores Técnicos de Formación Profesional",Cuerpos!AO101,IF($AJ41="Maestros de Taller de Artes Plásticas y Diseñol",Cuerpos!AO101,Cuerpos!AO161)))</f>
        <v>590.97</v>
      </c>
      <c r="AP41" s="13">
        <f>IF($AJ41="Maestros",Cuerpos!AP41,IF($AJ41="Profesores Técnicos de Formación Profesional",Cuerpos!AP101,IF($AJ41="Maestros de Taller de Artes Plásticas y Diseñol",Cuerpos!AP101,Cuerpos!AP161)))</f>
        <v>590.97</v>
      </c>
      <c r="AQ41" s="13">
        <f>IF($AJ41="Maestros",Cuerpos!AQ41,IF($AJ41="Profesores Técnicos de Formación Profesional",Cuerpos!AQ101,IF($AJ41="Maestros de Taller de Artes Plásticas y Diseñol",Cuerpos!AQ101,Cuerpos!AQ161)))</f>
        <v>614.51</v>
      </c>
      <c r="AR41" s="13">
        <f>IF($AJ41="Maestros",Cuerpos!AR41,IF($AJ41="Profesores Técnicos de Formación Profesional",Cuerpos!AR101,IF($AJ41="Maestros de Taller de Artes Plásticas y Diseñol",Cuerpos!AR101,Cuerpos!AR161)))</f>
        <v>479.31780000000003</v>
      </c>
      <c r="AS41" s="13">
        <f>IF($AJ41="Maestros",Cuerpos!AS41,IF($AJ41="Profesores Técnicos de Formación Profesional",Cuerpos!AS101,IF($AJ41="Maestros de Taller de Artes Plásticas y Diseñol",Cuerpos!AS101,Cuerpos!AS161)))</f>
        <v>130.26</v>
      </c>
      <c r="AT41" s="13">
        <f>IF($AJ41="Maestros",Cuerpos!AT41,IF($AJ41="Profesores Técnicos de Formación Profesional",Cuerpos!AT101,IF($AJ41="Maestros de Taller de Artes Plásticas y Diseñol",Cuerpos!AT101,Cuerpos!AT161)))</f>
        <v>434.01</v>
      </c>
      <c r="AU41" s="13">
        <f>IF($AJ41="Maestros",Cuerpos!AU41,IF($AJ41="Profesores Técnicos de Formación Profesional",Cuerpos!AU101,IF($AJ41="Maestros de Taller de Artes Plásticas y Diseñol",Cuerpos!AU101,Cuerpos!AU161)))</f>
        <v>30.5</v>
      </c>
      <c r="AV41" s="14">
        <f t="shared" si="61"/>
        <v>39055.395599999996</v>
      </c>
      <c r="AW41" s="14">
        <f t="shared" si="62"/>
        <v>46726.395599999996</v>
      </c>
      <c r="AX41" s="14">
        <f t="shared" si="49"/>
        <v>3254.6162999999997</v>
      </c>
      <c r="AY41" s="14">
        <f t="shared" si="41"/>
        <v>3597</v>
      </c>
      <c r="BA41" s="46">
        <v>1051.5</v>
      </c>
      <c r="BB41" s="46">
        <v>872.1</v>
      </c>
      <c r="BC41" s="46">
        <v>3597</v>
      </c>
    </row>
    <row r="42" spans="1:55" hidden="1">
      <c r="A42" s="6">
        <v>2030</v>
      </c>
      <c r="B42" s="48">
        <f>+IPC!I35</f>
        <v>0</v>
      </c>
      <c r="C42" s="48">
        <f>+IPC!J35</f>
        <v>0</v>
      </c>
      <c r="D42" s="48">
        <f>+IPC!K35</f>
        <v>0</v>
      </c>
      <c r="E42" s="48">
        <f>+IPC!L35</f>
        <v>0</v>
      </c>
      <c r="F42" s="48">
        <f>+IPC!M35</f>
        <v>0</v>
      </c>
      <c r="G42" s="48">
        <f>+IPC!N35</f>
        <v>0</v>
      </c>
      <c r="H42" s="48">
        <f>+IPC!O35</f>
        <v>0</v>
      </c>
      <c r="I42" s="48">
        <f>+IPC!P35</f>
        <v>0</v>
      </c>
      <c r="J42" s="48">
        <f>+IPC!Q35</f>
        <v>0</v>
      </c>
      <c r="K42" s="48">
        <f>+IPC!R35</f>
        <v>0</v>
      </c>
      <c r="L42" s="48">
        <f>+IPC!S35</f>
        <v>0</v>
      </c>
      <c r="M42" s="48">
        <f>+IPC!T35</f>
        <v>0</v>
      </c>
      <c r="N42" s="48">
        <f>+IPC!U35</f>
        <v>0</v>
      </c>
      <c r="O42" s="6">
        <v>2030</v>
      </c>
      <c r="P42" s="56">
        <f t="shared" ref="P42:W51" si="63">IF($AE42="SI",+$AY42,$AX42)</f>
        <v>3254.6162999999997</v>
      </c>
      <c r="Q42" s="56">
        <f t="shared" si="63"/>
        <v>3254.6162999999997</v>
      </c>
      <c r="R42" s="56">
        <f t="shared" si="63"/>
        <v>3254.6162999999997</v>
      </c>
      <c r="S42" s="56">
        <f t="shared" si="63"/>
        <v>3254.6162999999997</v>
      </c>
      <c r="T42" s="56">
        <f t="shared" si="63"/>
        <v>3254.6162999999997</v>
      </c>
      <c r="U42" s="56">
        <f t="shared" si="63"/>
        <v>3254.6162999999997</v>
      </c>
      <c r="V42" s="56">
        <f t="shared" si="63"/>
        <v>3254.6162999999997</v>
      </c>
      <c r="W42" s="56">
        <f t="shared" si="63"/>
        <v>3254.6162999999997</v>
      </c>
      <c r="X42" s="56">
        <f t="shared" si="56"/>
        <v>3254.6162999999997</v>
      </c>
      <c r="Y42" s="56">
        <f t="shared" si="57"/>
        <v>3254.6162999999997</v>
      </c>
      <c r="Z42" s="56">
        <f t="shared" si="58"/>
        <v>3254.6162999999997</v>
      </c>
      <c r="AA42" s="56">
        <f t="shared" si="59"/>
        <v>3254.6162999999997</v>
      </c>
      <c r="AC42">
        <v>33</v>
      </c>
      <c r="AD42" t="s">
        <v>106</v>
      </c>
      <c r="AE42" s="40" t="str">
        <f>+Datos!D66</f>
        <v>No</v>
      </c>
      <c r="AF42" s="35">
        <f t="shared" si="53"/>
        <v>35</v>
      </c>
      <c r="AG42" s="35">
        <f t="shared" si="60"/>
        <v>11</v>
      </c>
      <c r="AH42" s="44">
        <v>2030</v>
      </c>
      <c r="AJ42" s="12" t="str">
        <f t="shared" si="47"/>
        <v>Profesores Enseñanza Secundaria</v>
      </c>
      <c r="AK42" s="13">
        <f>IF($AJ42="Maestros",Cuerpos!AK42,IF($AJ42="Profesores Técnicos de Formación Profesional",Cuerpos!AK102,IF($AJ42="Maestros de Taller de Artes Plásticas y Diseñol",Cuerpos!AK102,Cuerpos!AK162)))</f>
        <v>1109.05</v>
      </c>
      <c r="AL42" s="13">
        <f>IF($AJ42="Maestros",Cuerpos!AL42,IF($AJ42="Profesores Técnicos de Formación Profesional",Cuerpos!AL102,IF($AJ42="Maestros de Taller de Artes Plásticas y Diseñol",Cuerpos!AL102,Cuerpos!AL162)))</f>
        <v>684.36</v>
      </c>
      <c r="AM42" s="13">
        <f>IF($AJ42="Maestros",Cuerpos!AM42,IF($AJ42="Profesores Técnicos de Formación Profesional",Cuerpos!AM102,IF($AJ42="Maestros de Taller de Artes Plásticas y Diseñol",Cuerpos!AM102,Cuerpos!AM162)))</f>
        <v>42.65</v>
      </c>
      <c r="AN42" s="13">
        <f>IF($AJ42="Maestros",Cuerpos!AN42,IF($AJ42="Profesores Técnicos de Formación Profesional",Cuerpos!AN102,IF($AJ42="Maestros de Taller de Artes Plásticas y Diseñol",Cuerpos!AN102,Cuerpos!AN162)))</f>
        <v>26.31</v>
      </c>
      <c r="AO42" s="13">
        <f>IF($AJ42="Maestros",Cuerpos!AO42,IF($AJ42="Profesores Técnicos de Formación Profesional",Cuerpos!AO102,IF($AJ42="Maestros de Taller de Artes Plásticas y Diseñol",Cuerpos!AO102,Cuerpos!AO162)))</f>
        <v>590.97</v>
      </c>
      <c r="AP42" s="13">
        <f>IF($AJ42="Maestros",Cuerpos!AP42,IF($AJ42="Profesores Técnicos de Formación Profesional",Cuerpos!AP102,IF($AJ42="Maestros de Taller de Artes Plásticas y Diseñol",Cuerpos!AP102,Cuerpos!AP162)))</f>
        <v>590.97</v>
      </c>
      <c r="AQ42" s="13">
        <f>IF($AJ42="Maestros",Cuerpos!AQ42,IF($AJ42="Profesores Técnicos de Formación Profesional",Cuerpos!AQ102,IF($AJ42="Maestros de Taller de Artes Plásticas y Diseñol",Cuerpos!AQ102,Cuerpos!AQ162)))</f>
        <v>614.51</v>
      </c>
      <c r="AR42" s="13">
        <f>IF($AJ42="Maestros",Cuerpos!AR42,IF($AJ42="Profesores Técnicos de Formación Profesional",Cuerpos!AR102,IF($AJ42="Maestros de Taller de Artes Plásticas y Diseñol",Cuerpos!AR102,Cuerpos!AR162)))</f>
        <v>479.31780000000003</v>
      </c>
      <c r="AS42" s="13">
        <f>IF($AJ42="Maestros",Cuerpos!AS42,IF($AJ42="Profesores Técnicos de Formación Profesional",Cuerpos!AS102,IF($AJ42="Maestros de Taller de Artes Plásticas y Diseñol",Cuerpos!AS102,Cuerpos!AS162)))</f>
        <v>130.26</v>
      </c>
      <c r="AT42" s="13">
        <f>IF($AJ42="Maestros",Cuerpos!AT42,IF($AJ42="Profesores Técnicos de Formación Profesional",Cuerpos!AT102,IF($AJ42="Maestros de Taller de Artes Plásticas y Diseñol",Cuerpos!AT102,Cuerpos!AT162)))</f>
        <v>434.01</v>
      </c>
      <c r="AU42" s="13">
        <f>IF($AJ42="Maestros",Cuerpos!AU42,IF($AJ42="Profesores Técnicos de Formación Profesional",Cuerpos!AU102,IF($AJ42="Maestros de Taller de Artes Plásticas y Diseñol",Cuerpos!AU102,Cuerpos!AU162)))</f>
        <v>30.5</v>
      </c>
      <c r="AV42" s="14">
        <f t="shared" si="61"/>
        <v>39055.395599999996</v>
      </c>
      <c r="AW42" s="14">
        <f t="shared" si="62"/>
        <v>46726.395599999996</v>
      </c>
      <c r="AX42" s="14">
        <f t="shared" si="49"/>
        <v>3254.6162999999997</v>
      </c>
      <c r="AY42" s="14">
        <f t="shared" si="41"/>
        <v>3597</v>
      </c>
      <c r="BA42" s="46">
        <v>1051.5</v>
      </c>
      <c r="BB42" s="46">
        <v>872.1</v>
      </c>
      <c r="BC42" s="46">
        <v>3597</v>
      </c>
    </row>
    <row r="43" spans="1:55" hidden="1">
      <c r="A43" s="6">
        <v>2031</v>
      </c>
      <c r="B43" s="48">
        <f>+IPC!I36</f>
        <v>0</v>
      </c>
      <c r="C43" s="48">
        <f>+IPC!J36</f>
        <v>0</v>
      </c>
      <c r="D43" s="48">
        <f>+IPC!K36</f>
        <v>0</v>
      </c>
      <c r="E43" s="48">
        <f>+IPC!L36</f>
        <v>0</v>
      </c>
      <c r="F43" s="48">
        <f>+IPC!M36</f>
        <v>0</v>
      </c>
      <c r="G43" s="48">
        <f>+IPC!N36</f>
        <v>0</v>
      </c>
      <c r="H43" s="48">
        <f>+IPC!O36</f>
        <v>0</v>
      </c>
      <c r="I43" s="48">
        <f>+IPC!P36</f>
        <v>0</v>
      </c>
      <c r="J43" s="48">
        <f>+IPC!Q36</f>
        <v>0</v>
      </c>
      <c r="K43" s="48">
        <f>+IPC!R36</f>
        <v>0</v>
      </c>
      <c r="L43" s="48">
        <f>+IPC!S36</f>
        <v>0</v>
      </c>
      <c r="M43" s="48">
        <f>+IPC!T36</f>
        <v>0</v>
      </c>
      <c r="N43" s="48">
        <f>+IPC!U36</f>
        <v>0</v>
      </c>
      <c r="O43" s="6">
        <v>2031</v>
      </c>
      <c r="P43" s="56">
        <f t="shared" si="63"/>
        <v>3301.6513</v>
      </c>
      <c r="Q43" s="56">
        <f t="shared" si="63"/>
        <v>3301.6513</v>
      </c>
      <c r="R43" s="56">
        <f t="shared" si="63"/>
        <v>3301.6513</v>
      </c>
      <c r="S43" s="56">
        <f t="shared" si="63"/>
        <v>3301.6513</v>
      </c>
      <c r="T43" s="56">
        <f t="shared" si="63"/>
        <v>3301.6513</v>
      </c>
      <c r="U43" s="56">
        <f t="shared" si="63"/>
        <v>3301.6513</v>
      </c>
      <c r="V43" s="56">
        <f t="shared" si="63"/>
        <v>3301.6513</v>
      </c>
      <c r="W43" s="56">
        <f t="shared" si="63"/>
        <v>3301.6513</v>
      </c>
      <c r="X43" s="56">
        <f t="shared" si="56"/>
        <v>3301.6513</v>
      </c>
      <c r="Y43" s="56">
        <f t="shared" si="57"/>
        <v>3301.6513</v>
      </c>
      <c r="Z43" s="56">
        <f t="shared" si="58"/>
        <v>3301.6513</v>
      </c>
      <c r="AA43" s="56">
        <f t="shared" si="59"/>
        <v>3301.6513</v>
      </c>
      <c r="AC43">
        <v>34</v>
      </c>
      <c r="AD43" t="s">
        <v>107</v>
      </c>
      <c r="AE43" s="40" t="str">
        <f>+Datos!D67</f>
        <v>No</v>
      </c>
      <c r="AF43" s="35">
        <f t="shared" si="51"/>
        <v>36</v>
      </c>
      <c r="AG43" s="35">
        <f t="shared" si="60"/>
        <v>12</v>
      </c>
      <c r="AH43" s="16">
        <v>2031</v>
      </c>
      <c r="AJ43" s="12" t="str">
        <f t="shared" si="47"/>
        <v>Profesores Enseñanza Secundaria</v>
      </c>
      <c r="AK43" s="13">
        <f>IF($AJ43="Maestros",Cuerpos!AK43,IF($AJ43="Profesores Técnicos de Formación Profesional",Cuerpos!AK103,IF($AJ43="Maestros de Taller de Artes Plásticas y Diseñol",Cuerpos!AK103,Cuerpos!AK163)))</f>
        <v>1109.05</v>
      </c>
      <c r="AL43" s="13">
        <f>IF($AJ43="Maestros",Cuerpos!AL43,IF($AJ43="Profesores Técnicos de Formación Profesional",Cuerpos!AL103,IF($AJ43="Maestros de Taller de Artes Plásticas y Diseñol",Cuerpos!AL103,Cuerpos!AL163)))</f>
        <v>684.36</v>
      </c>
      <c r="AM43" s="13">
        <f>IF($AJ43="Maestros",Cuerpos!AM43,IF($AJ43="Profesores Técnicos de Formación Profesional",Cuerpos!AM103,IF($AJ43="Maestros de Taller de Artes Plásticas y Diseñol",Cuerpos!AM103,Cuerpos!AM163)))</f>
        <v>42.65</v>
      </c>
      <c r="AN43" s="13">
        <f>IF($AJ43="Maestros",Cuerpos!AN43,IF($AJ43="Profesores Técnicos de Formación Profesional",Cuerpos!AN103,IF($AJ43="Maestros de Taller de Artes Plásticas y Diseñol",Cuerpos!AN103,Cuerpos!AN163)))</f>
        <v>26.31</v>
      </c>
      <c r="AO43" s="13">
        <f>IF($AJ43="Maestros",Cuerpos!AO43,IF($AJ43="Profesores Técnicos de Formación Profesional",Cuerpos!AO103,IF($AJ43="Maestros de Taller de Artes Plásticas y Diseñol",Cuerpos!AO103,Cuerpos!AO163)))</f>
        <v>590.97</v>
      </c>
      <c r="AP43" s="13">
        <f>IF($AJ43="Maestros",Cuerpos!AP43,IF($AJ43="Profesores Técnicos de Formación Profesional",Cuerpos!AP103,IF($AJ43="Maestros de Taller de Artes Plásticas y Diseñol",Cuerpos!AP103,Cuerpos!AP163)))</f>
        <v>590.97</v>
      </c>
      <c r="AQ43" s="13">
        <f>IF($AJ43="Maestros",Cuerpos!AQ43,IF($AJ43="Profesores Técnicos de Formación Profesional",Cuerpos!AQ103,IF($AJ43="Maestros de Taller de Artes Plásticas y Diseñol",Cuerpos!AQ103,Cuerpos!AQ163)))</f>
        <v>614.51</v>
      </c>
      <c r="AR43" s="13">
        <f>IF($AJ43="Maestros",Cuerpos!AR43,IF($AJ43="Profesores Técnicos de Formación Profesional",Cuerpos!AR103,IF($AJ43="Maestros de Taller de Artes Plásticas y Diseñol",Cuerpos!AR103,Cuerpos!AR163)))</f>
        <v>479.31780000000003</v>
      </c>
      <c r="AS43" s="13">
        <f>IF($AJ43="Maestros",Cuerpos!AS43,IF($AJ43="Profesores Técnicos de Formación Profesional",Cuerpos!AS103,IF($AJ43="Maestros de Taller de Artes Plásticas y Diseñol",Cuerpos!AS103,Cuerpos!AS163)))</f>
        <v>130.26</v>
      </c>
      <c r="AT43" s="13">
        <f>IF($AJ43="Maestros",Cuerpos!AT43,IF($AJ43="Profesores Técnicos de Formación Profesional",Cuerpos!AT103,IF($AJ43="Maestros de Taller de Artes Plásticas y Diseñol",Cuerpos!AT103,Cuerpos!AT163)))</f>
        <v>434.01</v>
      </c>
      <c r="AU43" s="13">
        <f>IF($AJ43="Maestros",Cuerpos!AU43,IF($AJ43="Profesores Técnicos de Formación Profesional",Cuerpos!AU103,IF($AJ43="Maestros de Taller de Artes Plásticas y Diseñol",Cuerpos!AU103,Cuerpos!AU163)))</f>
        <v>30.5</v>
      </c>
      <c r="AV43" s="14">
        <f t="shared" si="61"/>
        <v>39619.815600000002</v>
      </c>
      <c r="AW43" s="14">
        <f t="shared" si="62"/>
        <v>47656.815600000002</v>
      </c>
      <c r="AX43" s="14">
        <f t="shared" si="49"/>
        <v>3301.6513</v>
      </c>
      <c r="AY43" s="14">
        <f t="shared" si="41"/>
        <v>3597</v>
      </c>
      <c r="BA43" s="46">
        <v>1051.5</v>
      </c>
      <c r="BB43" s="46">
        <v>872.1</v>
      </c>
      <c r="BC43" s="46">
        <v>3597</v>
      </c>
    </row>
    <row r="44" spans="1:55" hidden="1">
      <c r="A44" s="6">
        <v>2032</v>
      </c>
      <c r="B44" s="48">
        <f>+IPC!I37</f>
        <v>0</v>
      </c>
      <c r="C44" s="48">
        <f>+IPC!J37</f>
        <v>0</v>
      </c>
      <c r="D44" s="48">
        <f>+IPC!K37</f>
        <v>0</v>
      </c>
      <c r="E44" s="48">
        <f>+IPC!L37</f>
        <v>0</v>
      </c>
      <c r="F44" s="48">
        <f>+IPC!M37</f>
        <v>0</v>
      </c>
      <c r="G44" s="48">
        <f>+IPC!N37</f>
        <v>0</v>
      </c>
      <c r="H44" s="48">
        <f>+IPC!O37</f>
        <v>0</v>
      </c>
      <c r="I44" s="48">
        <f>+IPC!P37</f>
        <v>0</v>
      </c>
      <c r="J44" s="48">
        <f>+IPC!Q37</f>
        <v>0</v>
      </c>
      <c r="K44" s="48">
        <f>+IPC!R37</f>
        <v>0</v>
      </c>
      <c r="L44" s="48">
        <f>+IPC!S37</f>
        <v>0</v>
      </c>
      <c r="M44" s="48">
        <f>+IPC!T37</f>
        <v>0</v>
      </c>
      <c r="N44" s="48">
        <f>+IPC!U37</f>
        <v>0</v>
      </c>
      <c r="O44" s="6">
        <v>2032</v>
      </c>
      <c r="P44" s="56">
        <f t="shared" si="63"/>
        <v>3301.6513</v>
      </c>
      <c r="Q44" s="56">
        <f t="shared" si="63"/>
        <v>3301.6513</v>
      </c>
      <c r="R44" s="56">
        <f t="shared" si="63"/>
        <v>3301.6513</v>
      </c>
      <c r="S44" s="56">
        <f t="shared" si="63"/>
        <v>3301.6513</v>
      </c>
      <c r="T44" s="56">
        <f t="shared" si="63"/>
        <v>3301.6513</v>
      </c>
      <c r="U44" s="56">
        <f t="shared" si="63"/>
        <v>3301.6513</v>
      </c>
      <c r="V44" s="56">
        <f t="shared" si="63"/>
        <v>3301.6513</v>
      </c>
      <c r="W44" s="56">
        <f t="shared" si="63"/>
        <v>3301.6513</v>
      </c>
      <c r="X44" s="56">
        <f t="shared" si="56"/>
        <v>3301.6513</v>
      </c>
      <c r="Y44" s="56">
        <f t="shared" si="57"/>
        <v>3301.6513</v>
      </c>
      <c r="Z44" s="56">
        <f t="shared" si="58"/>
        <v>3301.6513</v>
      </c>
      <c r="AA44" s="56">
        <f t="shared" si="59"/>
        <v>3301.6513</v>
      </c>
      <c r="AC44">
        <v>35</v>
      </c>
      <c r="AD44" t="s">
        <v>108</v>
      </c>
      <c r="AE44" s="40" t="str">
        <f>+Datos!D68</f>
        <v>No</v>
      </c>
      <c r="AF44" s="35">
        <f t="shared" si="53"/>
        <v>37</v>
      </c>
      <c r="AG44" s="35">
        <f t="shared" si="60"/>
        <v>12</v>
      </c>
      <c r="AH44" s="44">
        <v>2032</v>
      </c>
      <c r="AJ44" s="12" t="str">
        <f t="shared" si="47"/>
        <v>Profesores Enseñanza Secundaria</v>
      </c>
      <c r="AK44" s="13">
        <f>IF($AJ44="Maestros",Cuerpos!AK44,IF($AJ44="Profesores Técnicos de Formación Profesional",Cuerpos!AK104,IF($AJ44="Maestros de Taller de Artes Plásticas y Diseñol",Cuerpos!AK104,Cuerpos!AK164)))</f>
        <v>1109.05</v>
      </c>
      <c r="AL44" s="13">
        <f>IF($AJ44="Maestros",Cuerpos!AL44,IF($AJ44="Profesores Técnicos de Formación Profesional",Cuerpos!AL104,IF($AJ44="Maestros de Taller de Artes Plásticas y Diseñol",Cuerpos!AL104,Cuerpos!AL164)))</f>
        <v>684.36</v>
      </c>
      <c r="AM44" s="13">
        <f>IF($AJ44="Maestros",Cuerpos!AM44,IF($AJ44="Profesores Técnicos de Formación Profesional",Cuerpos!AM104,IF($AJ44="Maestros de Taller de Artes Plásticas y Diseñol",Cuerpos!AM104,Cuerpos!AM164)))</f>
        <v>42.65</v>
      </c>
      <c r="AN44" s="13">
        <f>IF($AJ44="Maestros",Cuerpos!AN44,IF($AJ44="Profesores Técnicos de Formación Profesional",Cuerpos!AN104,IF($AJ44="Maestros de Taller de Artes Plásticas y Diseñol",Cuerpos!AN104,Cuerpos!AN164)))</f>
        <v>26.31</v>
      </c>
      <c r="AO44" s="13">
        <f>IF($AJ44="Maestros",Cuerpos!AO44,IF($AJ44="Profesores Técnicos de Formación Profesional",Cuerpos!AO104,IF($AJ44="Maestros de Taller de Artes Plásticas y Diseñol",Cuerpos!AO104,Cuerpos!AO164)))</f>
        <v>590.97</v>
      </c>
      <c r="AP44" s="13">
        <f>IF($AJ44="Maestros",Cuerpos!AP44,IF($AJ44="Profesores Técnicos de Formación Profesional",Cuerpos!AP104,IF($AJ44="Maestros de Taller de Artes Plásticas y Diseñol",Cuerpos!AP104,Cuerpos!AP164)))</f>
        <v>590.97</v>
      </c>
      <c r="AQ44" s="13">
        <f>IF($AJ44="Maestros",Cuerpos!AQ44,IF($AJ44="Profesores Técnicos de Formación Profesional",Cuerpos!AQ104,IF($AJ44="Maestros de Taller de Artes Plásticas y Diseñol",Cuerpos!AQ104,Cuerpos!AQ164)))</f>
        <v>614.51</v>
      </c>
      <c r="AR44" s="13">
        <f>IF($AJ44="Maestros",Cuerpos!AR44,IF($AJ44="Profesores Técnicos de Formación Profesional",Cuerpos!AR104,IF($AJ44="Maestros de Taller de Artes Plásticas y Diseñol",Cuerpos!AR104,Cuerpos!AR164)))</f>
        <v>479.31780000000003</v>
      </c>
      <c r="AS44" s="13">
        <f>IF($AJ44="Maestros",Cuerpos!AS44,IF($AJ44="Profesores Técnicos de Formación Profesional",Cuerpos!AS104,IF($AJ44="Maestros de Taller de Artes Plásticas y Diseñol",Cuerpos!AS104,Cuerpos!AS164)))</f>
        <v>130.26</v>
      </c>
      <c r="AT44" s="13">
        <f>IF($AJ44="Maestros",Cuerpos!AT44,IF($AJ44="Profesores Técnicos de Formación Profesional",Cuerpos!AT104,IF($AJ44="Maestros de Taller de Artes Plásticas y Diseñol",Cuerpos!AT104,Cuerpos!AT164)))</f>
        <v>434.01</v>
      </c>
      <c r="AU44" s="13">
        <f>IF($AJ44="Maestros",Cuerpos!AU44,IF($AJ44="Profesores Técnicos de Formación Profesional",Cuerpos!AU104,IF($AJ44="Maestros de Taller de Artes Plásticas y Diseñol",Cuerpos!AU104,Cuerpos!AU164)))</f>
        <v>30.5</v>
      </c>
      <c r="AV44" s="14">
        <f t="shared" si="61"/>
        <v>39619.815600000002</v>
      </c>
      <c r="AW44" s="14">
        <f t="shared" si="62"/>
        <v>47656.815600000002</v>
      </c>
      <c r="AX44" s="14">
        <f t="shared" si="49"/>
        <v>3301.6513</v>
      </c>
      <c r="AY44" s="14">
        <f t="shared" si="41"/>
        <v>3597</v>
      </c>
      <c r="BA44" s="46">
        <v>1051.5</v>
      </c>
      <c r="BB44" s="46">
        <v>872.1</v>
      </c>
      <c r="BC44" s="46">
        <v>3597</v>
      </c>
    </row>
    <row r="45" spans="1:55" hidden="1">
      <c r="A45" s="6">
        <v>2033</v>
      </c>
      <c r="B45" s="48">
        <f>+IPC!I38</f>
        <v>0</v>
      </c>
      <c r="C45" s="48">
        <f>+IPC!J38</f>
        <v>0</v>
      </c>
      <c r="D45" s="48">
        <f>+IPC!K38</f>
        <v>0</v>
      </c>
      <c r="E45" s="48">
        <f>+IPC!L38</f>
        <v>0</v>
      </c>
      <c r="F45" s="48">
        <f>+IPC!M38</f>
        <v>0</v>
      </c>
      <c r="G45" s="48">
        <f>+IPC!N38</f>
        <v>0</v>
      </c>
      <c r="H45" s="48">
        <f>+IPC!O38</f>
        <v>0</v>
      </c>
      <c r="I45" s="48">
        <f>+IPC!P38</f>
        <v>0</v>
      </c>
      <c r="J45" s="48">
        <f>+IPC!Q38</f>
        <v>0</v>
      </c>
      <c r="K45" s="48">
        <f>+IPC!R38</f>
        <v>0</v>
      </c>
      <c r="L45" s="48">
        <f>+IPC!S38</f>
        <v>0</v>
      </c>
      <c r="M45" s="48">
        <f>+IPC!T38</f>
        <v>0</v>
      </c>
      <c r="N45" s="48">
        <f>+IPC!U38</f>
        <v>0</v>
      </c>
      <c r="O45" s="6">
        <v>2033</v>
      </c>
      <c r="P45" s="56">
        <f t="shared" si="63"/>
        <v>3301.6513</v>
      </c>
      <c r="Q45" s="56">
        <f t="shared" si="63"/>
        <v>3301.6513</v>
      </c>
      <c r="R45" s="56">
        <f t="shared" si="63"/>
        <v>3301.6513</v>
      </c>
      <c r="S45" s="56">
        <f t="shared" si="63"/>
        <v>3301.6513</v>
      </c>
      <c r="T45" s="56">
        <f t="shared" si="63"/>
        <v>3301.6513</v>
      </c>
      <c r="U45" s="56">
        <f t="shared" si="63"/>
        <v>3301.6513</v>
      </c>
      <c r="V45" s="56">
        <f t="shared" si="63"/>
        <v>3301.6513</v>
      </c>
      <c r="W45" s="56">
        <f t="shared" si="63"/>
        <v>3301.6513</v>
      </c>
      <c r="X45" s="56">
        <f t="shared" si="56"/>
        <v>3301.6513</v>
      </c>
      <c r="Y45" s="56">
        <f t="shared" si="57"/>
        <v>3301.6513</v>
      </c>
      <c r="Z45" s="56">
        <f t="shared" si="58"/>
        <v>3301.6513</v>
      </c>
      <c r="AA45" s="56">
        <f t="shared" si="59"/>
        <v>3301.6513</v>
      </c>
      <c r="AC45">
        <v>36</v>
      </c>
      <c r="AD45" t="s">
        <v>109</v>
      </c>
      <c r="AE45" s="40" t="str">
        <f>+Datos!D69</f>
        <v>No</v>
      </c>
      <c r="AF45" s="35">
        <f t="shared" si="51"/>
        <v>38</v>
      </c>
      <c r="AG45" s="35">
        <f t="shared" si="60"/>
        <v>12</v>
      </c>
      <c r="AH45" s="16">
        <v>2033</v>
      </c>
      <c r="AJ45" s="12" t="str">
        <f t="shared" si="47"/>
        <v>Profesores Enseñanza Secundaria</v>
      </c>
      <c r="AK45" s="13">
        <f>IF($AJ45="Maestros",Cuerpos!AK45,IF($AJ45="Profesores Técnicos de Formación Profesional",Cuerpos!AK105,IF($AJ45="Maestros de Taller de Artes Plásticas y Diseñol",Cuerpos!AK105,Cuerpos!AK165)))</f>
        <v>1109.05</v>
      </c>
      <c r="AL45" s="13">
        <f>IF($AJ45="Maestros",Cuerpos!AL45,IF($AJ45="Profesores Técnicos de Formación Profesional",Cuerpos!AL105,IF($AJ45="Maestros de Taller de Artes Plásticas y Diseñol",Cuerpos!AL105,Cuerpos!AL165)))</f>
        <v>684.36</v>
      </c>
      <c r="AM45" s="13">
        <f>IF($AJ45="Maestros",Cuerpos!AM45,IF($AJ45="Profesores Técnicos de Formación Profesional",Cuerpos!AM105,IF($AJ45="Maestros de Taller de Artes Plásticas y Diseñol",Cuerpos!AM105,Cuerpos!AM165)))</f>
        <v>42.65</v>
      </c>
      <c r="AN45" s="13">
        <f>IF($AJ45="Maestros",Cuerpos!AN45,IF($AJ45="Profesores Técnicos de Formación Profesional",Cuerpos!AN105,IF($AJ45="Maestros de Taller de Artes Plásticas y Diseñol",Cuerpos!AN105,Cuerpos!AN165)))</f>
        <v>26.31</v>
      </c>
      <c r="AO45" s="13">
        <f>IF($AJ45="Maestros",Cuerpos!AO45,IF($AJ45="Profesores Técnicos de Formación Profesional",Cuerpos!AO105,IF($AJ45="Maestros de Taller de Artes Plásticas y Diseñol",Cuerpos!AO105,Cuerpos!AO165)))</f>
        <v>590.97</v>
      </c>
      <c r="AP45" s="13">
        <f>IF($AJ45="Maestros",Cuerpos!AP45,IF($AJ45="Profesores Técnicos de Formación Profesional",Cuerpos!AP105,IF($AJ45="Maestros de Taller de Artes Plásticas y Diseñol",Cuerpos!AP105,Cuerpos!AP165)))</f>
        <v>590.97</v>
      </c>
      <c r="AQ45" s="13">
        <f>IF($AJ45="Maestros",Cuerpos!AQ45,IF($AJ45="Profesores Técnicos de Formación Profesional",Cuerpos!AQ105,IF($AJ45="Maestros de Taller de Artes Plásticas y Diseñol",Cuerpos!AQ105,Cuerpos!AQ165)))</f>
        <v>614.51</v>
      </c>
      <c r="AR45" s="13">
        <f>IF($AJ45="Maestros",Cuerpos!AR45,IF($AJ45="Profesores Técnicos de Formación Profesional",Cuerpos!AR105,IF($AJ45="Maestros de Taller de Artes Plásticas y Diseñol",Cuerpos!AR105,Cuerpos!AR165)))</f>
        <v>479.31780000000003</v>
      </c>
      <c r="AS45" s="13">
        <f>IF($AJ45="Maestros",Cuerpos!AS45,IF($AJ45="Profesores Técnicos de Formación Profesional",Cuerpos!AS105,IF($AJ45="Maestros de Taller de Artes Plásticas y Diseñol",Cuerpos!AS105,Cuerpos!AS165)))</f>
        <v>130.26</v>
      </c>
      <c r="AT45" s="13">
        <f>IF($AJ45="Maestros",Cuerpos!AT45,IF($AJ45="Profesores Técnicos de Formación Profesional",Cuerpos!AT105,IF($AJ45="Maestros de Taller de Artes Plásticas y Diseñol",Cuerpos!AT105,Cuerpos!AT165)))</f>
        <v>434.01</v>
      </c>
      <c r="AU45" s="13">
        <f>IF($AJ45="Maestros",Cuerpos!AU45,IF($AJ45="Profesores Técnicos de Formación Profesional",Cuerpos!AU105,IF($AJ45="Maestros de Taller de Artes Plásticas y Diseñol",Cuerpos!AU105,Cuerpos!AU165)))</f>
        <v>30.5</v>
      </c>
      <c r="AV45" s="14">
        <f t="shared" si="61"/>
        <v>39619.815600000002</v>
      </c>
      <c r="AW45" s="14">
        <f t="shared" si="62"/>
        <v>47656.815600000002</v>
      </c>
      <c r="AX45" s="14">
        <f t="shared" si="49"/>
        <v>3301.6513</v>
      </c>
      <c r="AY45" s="14">
        <f t="shared" si="41"/>
        <v>3597</v>
      </c>
      <c r="BA45" s="46">
        <v>1051.5</v>
      </c>
      <c r="BB45" s="46">
        <v>872.1</v>
      </c>
      <c r="BC45" s="46">
        <v>3597</v>
      </c>
    </row>
    <row r="46" spans="1:55" hidden="1">
      <c r="A46" s="6">
        <v>2034</v>
      </c>
      <c r="B46" s="48">
        <f>+IPC!I39</f>
        <v>0</v>
      </c>
      <c r="C46" s="48">
        <f>+IPC!J39</f>
        <v>0</v>
      </c>
      <c r="D46" s="48">
        <f>+IPC!K39</f>
        <v>0</v>
      </c>
      <c r="E46" s="48">
        <f>+IPC!L39</f>
        <v>0</v>
      </c>
      <c r="F46" s="48">
        <f>+IPC!M39</f>
        <v>0</v>
      </c>
      <c r="G46" s="48">
        <f>+IPC!N39</f>
        <v>0</v>
      </c>
      <c r="H46" s="48">
        <f>+IPC!O39</f>
        <v>0</v>
      </c>
      <c r="I46" s="48">
        <f>+IPC!P39</f>
        <v>0</v>
      </c>
      <c r="J46" s="48">
        <f>+IPC!Q39</f>
        <v>0</v>
      </c>
      <c r="K46" s="48">
        <f>+IPC!R39</f>
        <v>0</v>
      </c>
      <c r="L46" s="48">
        <f>+IPC!S39</f>
        <v>0</v>
      </c>
      <c r="M46" s="48">
        <f>+IPC!T39</f>
        <v>0</v>
      </c>
      <c r="N46" s="48">
        <f>+IPC!U39</f>
        <v>0</v>
      </c>
      <c r="O46" s="6">
        <v>2034</v>
      </c>
      <c r="P46" s="56">
        <f t="shared" si="63"/>
        <v>3348.6862999999998</v>
      </c>
      <c r="Q46" s="56">
        <f t="shared" si="63"/>
        <v>3348.6862999999998</v>
      </c>
      <c r="R46" s="56">
        <f t="shared" si="63"/>
        <v>3348.6862999999998</v>
      </c>
      <c r="S46" s="56">
        <f t="shared" si="63"/>
        <v>3348.6862999999998</v>
      </c>
      <c r="T46" s="56">
        <f t="shared" si="63"/>
        <v>3348.6862999999998</v>
      </c>
      <c r="U46" s="56">
        <f t="shared" si="63"/>
        <v>3348.6862999999998</v>
      </c>
      <c r="V46" s="56">
        <f t="shared" si="63"/>
        <v>3348.6862999999998</v>
      </c>
      <c r="W46" s="56">
        <f t="shared" si="63"/>
        <v>3348.6862999999998</v>
      </c>
      <c r="X46" s="56">
        <f t="shared" si="56"/>
        <v>3348.6862999999998</v>
      </c>
      <c r="Y46" s="56">
        <f t="shared" si="57"/>
        <v>3348.6862999999998</v>
      </c>
      <c r="Z46" s="56">
        <f t="shared" si="58"/>
        <v>3348.6862999999998</v>
      </c>
      <c r="AA46" s="56">
        <f t="shared" si="59"/>
        <v>3348.6862999999998</v>
      </c>
      <c r="AC46">
        <v>37</v>
      </c>
      <c r="AD46" t="s">
        <v>110</v>
      </c>
      <c r="AE46" s="40" t="str">
        <f>+Datos!D70</f>
        <v>No</v>
      </c>
      <c r="AF46" s="35">
        <f t="shared" si="53"/>
        <v>39</v>
      </c>
      <c r="AG46" s="35">
        <f t="shared" si="60"/>
        <v>13</v>
      </c>
      <c r="AH46" s="44">
        <v>2034</v>
      </c>
      <c r="AJ46" s="12" t="str">
        <f t="shared" si="47"/>
        <v>Profesores Enseñanza Secundaria</v>
      </c>
      <c r="AK46" s="13">
        <f>IF($AJ46="Maestros",Cuerpos!AK46,IF($AJ46="Profesores Técnicos de Formación Profesional",Cuerpos!AK106,IF($AJ46="Maestros de Taller de Artes Plásticas y Diseñol",Cuerpos!AK106,Cuerpos!AK166)))</f>
        <v>1109.05</v>
      </c>
      <c r="AL46" s="13">
        <f>IF($AJ46="Maestros",Cuerpos!AL46,IF($AJ46="Profesores Técnicos de Formación Profesional",Cuerpos!AL106,IF($AJ46="Maestros de Taller de Artes Plásticas y Diseñol",Cuerpos!AL106,Cuerpos!AL166)))</f>
        <v>684.36</v>
      </c>
      <c r="AM46" s="13">
        <f>IF($AJ46="Maestros",Cuerpos!AM46,IF($AJ46="Profesores Técnicos de Formación Profesional",Cuerpos!AM106,IF($AJ46="Maestros de Taller de Artes Plásticas y Diseñol",Cuerpos!AM106,Cuerpos!AM166)))</f>
        <v>42.65</v>
      </c>
      <c r="AN46" s="13">
        <f>IF($AJ46="Maestros",Cuerpos!AN46,IF($AJ46="Profesores Técnicos de Formación Profesional",Cuerpos!AN106,IF($AJ46="Maestros de Taller de Artes Plásticas y Diseñol",Cuerpos!AN106,Cuerpos!AN166)))</f>
        <v>26.31</v>
      </c>
      <c r="AO46" s="13">
        <f>IF($AJ46="Maestros",Cuerpos!AO46,IF($AJ46="Profesores Técnicos de Formación Profesional",Cuerpos!AO106,IF($AJ46="Maestros de Taller de Artes Plásticas y Diseñol",Cuerpos!AO106,Cuerpos!AO166)))</f>
        <v>590.97</v>
      </c>
      <c r="AP46" s="13">
        <f>IF($AJ46="Maestros",Cuerpos!AP46,IF($AJ46="Profesores Técnicos de Formación Profesional",Cuerpos!AP106,IF($AJ46="Maestros de Taller de Artes Plásticas y Diseñol",Cuerpos!AP106,Cuerpos!AP166)))</f>
        <v>590.97</v>
      </c>
      <c r="AQ46" s="13">
        <f>IF($AJ46="Maestros",Cuerpos!AQ46,IF($AJ46="Profesores Técnicos de Formación Profesional",Cuerpos!AQ106,IF($AJ46="Maestros de Taller de Artes Plásticas y Diseñol",Cuerpos!AQ106,Cuerpos!AQ166)))</f>
        <v>614.51</v>
      </c>
      <c r="AR46" s="13">
        <f>IF($AJ46="Maestros",Cuerpos!AR46,IF($AJ46="Profesores Técnicos de Formación Profesional",Cuerpos!AR106,IF($AJ46="Maestros de Taller de Artes Plásticas y Diseñol",Cuerpos!AR106,Cuerpos!AR166)))</f>
        <v>479.31780000000003</v>
      </c>
      <c r="AS46" s="13">
        <f>IF($AJ46="Maestros",Cuerpos!AS46,IF($AJ46="Profesores Técnicos de Formación Profesional",Cuerpos!AS106,IF($AJ46="Maestros de Taller de Artes Plásticas y Diseñol",Cuerpos!AS106,Cuerpos!AS166)))</f>
        <v>130.26</v>
      </c>
      <c r="AT46" s="13">
        <f>IF($AJ46="Maestros",Cuerpos!AT46,IF($AJ46="Profesores Técnicos de Formación Profesional",Cuerpos!AT106,IF($AJ46="Maestros de Taller de Artes Plásticas y Diseñol",Cuerpos!AT106,Cuerpos!AT166)))</f>
        <v>434.01</v>
      </c>
      <c r="AU46" s="13">
        <f>IF($AJ46="Maestros",Cuerpos!AU46,IF($AJ46="Profesores Técnicos de Formación Profesional",Cuerpos!AU106,IF($AJ46="Maestros de Taller de Artes Plásticas y Diseñol",Cuerpos!AU106,Cuerpos!AU166)))</f>
        <v>30.5</v>
      </c>
      <c r="AV46" s="14">
        <f t="shared" si="61"/>
        <v>40184.2356</v>
      </c>
      <c r="AW46" s="14">
        <f t="shared" si="62"/>
        <v>48587.2356</v>
      </c>
      <c r="AX46" s="14">
        <f t="shared" si="49"/>
        <v>3348.6862999999998</v>
      </c>
      <c r="AY46" s="14">
        <f t="shared" si="41"/>
        <v>3597</v>
      </c>
      <c r="BA46" s="46">
        <v>1051.5</v>
      </c>
      <c r="BB46" s="46">
        <v>872.1</v>
      </c>
      <c r="BC46" s="46">
        <v>3597</v>
      </c>
    </row>
    <row r="47" spans="1:55" hidden="1">
      <c r="A47" s="6">
        <v>2035</v>
      </c>
      <c r="B47" s="48">
        <f>+IPC!I40</f>
        <v>0</v>
      </c>
      <c r="C47" s="48">
        <f>+IPC!J40</f>
        <v>0</v>
      </c>
      <c r="D47" s="48">
        <f>+IPC!K40</f>
        <v>0</v>
      </c>
      <c r="E47" s="48">
        <f>+IPC!L40</f>
        <v>0</v>
      </c>
      <c r="F47" s="48">
        <f>+IPC!M40</f>
        <v>0</v>
      </c>
      <c r="G47" s="48">
        <f>+IPC!N40</f>
        <v>0</v>
      </c>
      <c r="H47" s="48">
        <f>+IPC!O40</f>
        <v>0</v>
      </c>
      <c r="I47" s="48">
        <f>+IPC!P40</f>
        <v>0</v>
      </c>
      <c r="J47" s="48">
        <f>+IPC!Q40</f>
        <v>0</v>
      </c>
      <c r="K47" s="48">
        <f>+IPC!R40</f>
        <v>0</v>
      </c>
      <c r="L47" s="48">
        <f>+IPC!S40</f>
        <v>0</v>
      </c>
      <c r="M47" s="48">
        <f>+IPC!T40</f>
        <v>0</v>
      </c>
      <c r="N47" s="48">
        <f>+IPC!U40</f>
        <v>0</v>
      </c>
      <c r="O47" s="6">
        <v>2035</v>
      </c>
      <c r="P47" s="56">
        <f t="shared" si="63"/>
        <v>3348.6862999999998</v>
      </c>
      <c r="Q47" s="56">
        <f t="shared" si="63"/>
        <v>3348.6862999999998</v>
      </c>
      <c r="R47" s="56">
        <f t="shared" si="63"/>
        <v>3348.6862999999998</v>
      </c>
      <c r="S47" s="56">
        <f t="shared" si="63"/>
        <v>3348.6862999999998</v>
      </c>
      <c r="T47" s="56">
        <f t="shared" si="63"/>
        <v>3348.6862999999998</v>
      </c>
      <c r="U47" s="56">
        <f t="shared" si="63"/>
        <v>3348.6862999999998</v>
      </c>
      <c r="V47" s="56">
        <f t="shared" si="63"/>
        <v>3348.6862999999998</v>
      </c>
      <c r="W47" s="56">
        <f t="shared" si="63"/>
        <v>3348.6862999999998</v>
      </c>
      <c r="X47" s="56">
        <f t="shared" si="56"/>
        <v>3348.6862999999998</v>
      </c>
      <c r="Y47" s="56">
        <f t="shared" si="57"/>
        <v>3348.6862999999998</v>
      </c>
      <c r="Z47" s="56">
        <f t="shared" si="58"/>
        <v>3348.6862999999998</v>
      </c>
      <c r="AA47" s="56">
        <f t="shared" si="59"/>
        <v>3348.6862999999998</v>
      </c>
      <c r="AC47">
        <v>38</v>
      </c>
      <c r="AD47" t="s">
        <v>111</v>
      </c>
      <c r="AE47" s="40" t="str">
        <f>+Datos!D71</f>
        <v>No</v>
      </c>
      <c r="AF47" s="35">
        <f t="shared" si="51"/>
        <v>40</v>
      </c>
      <c r="AG47" s="35">
        <f t="shared" si="60"/>
        <v>13</v>
      </c>
      <c r="AH47" s="16">
        <v>2035</v>
      </c>
      <c r="AJ47" s="12" t="str">
        <f t="shared" si="47"/>
        <v>Profesores Enseñanza Secundaria</v>
      </c>
      <c r="AK47" s="13">
        <f>IF($AJ47="Maestros",Cuerpos!AK47,IF($AJ47="Profesores Técnicos de Formación Profesional",Cuerpos!AK107,IF($AJ47="Maestros de Taller de Artes Plásticas y Diseñol",Cuerpos!AK107,Cuerpos!AK167)))</f>
        <v>1109.05</v>
      </c>
      <c r="AL47" s="13">
        <f>IF($AJ47="Maestros",Cuerpos!AL47,IF($AJ47="Profesores Técnicos de Formación Profesional",Cuerpos!AL107,IF($AJ47="Maestros de Taller de Artes Plásticas y Diseñol",Cuerpos!AL107,Cuerpos!AL167)))</f>
        <v>684.36</v>
      </c>
      <c r="AM47" s="13">
        <f>IF($AJ47="Maestros",Cuerpos!AM47,IF($AJ47="Profesores Técnicos de Formación Profesional",Cuerpos!AM107,IF($AJ47="Maestros de Taller de Artes Plásticas y Diseñol",Cuerpos!AM107,Cuerpos!AM167)))</f>
        <v>42.65</v>
      </c>
      <c r="AN47" s="13">
        <f>IF($AJ47="Maestros",Cuerpos!AN47,IF($AJ47="Profesores Técnicos de Formación Profesional",Cuerpos!AN107,IF($AJ47="Maestros de Taller de Artes Plásticas y Diseñol",Cuerpos!AN107,Cuerpos!AN167)))</f>
        <v>26.31</v>
      </c>
      <c r="AO47" s="13">
        <f>IF($AJ47="Maestros",Cuerpos!AO47,IF($AJ47="Profesores Técnicos de Formación Profesional",Cuerpos!AO107,IF($AJ47="Maestros de Taller de Artes Plásticas y Diseñol",Cuerpos!AO107,Cuerpos!AO167)))</f>
        <v>590.97</v>
      </c>
      <c r="AP47" s="13">
        <f>IF($AJ47="Maestros",Cuerpos!AP47,IF($AJ47="Profesores Técnicos de Formación Profesional",Cuerpos!AP107,IF($AJ47="Maestros de Taller de Artes Plásticas y Diseñol",Cuerpos!AP107,Cuerpos!AP167)))</f>
        <v>590.97</v>
      </c>
      <c r="AQ47" s="13">
        <f>IF($AJ47="Maestros",Cuerpos!AQ47,IF($AJ47="Profesores Técnicos de Formación Profesional",Cuerpos!AQ107,IF($AJ47="Maestros de Taller de Artes Plásticas y Diseñol",Cuerpos!AQ107,Cuerpos!AQ167)))</f>
        <v>614.51</v>
      </c>
      <c r="AR47" s="13">
        <f>IF($AJ47="Maestros",Cuerpos!AR47,IF($AJ47="Profesores Técnicos de Formación Profesional",Cuerpos!AR107,IF($AJ47="Maestros de Taller de Artes Plásticas y Diseñol",Cuerpos!AR107,Cuerpos!AR167)))</f>
        <v>479.31780000000003</v>
      </c>
      <c r="AS47" s="13">
        <f>IF($AJ47="Maestros",Cuerpos!AS47,IF($AJ47="Profesores Técnicos de Formación Profesional",Cuerpos!AS107,IF($AJ47="Maestros de Taller de Artes Plásticas y Diseñol",Cuerpos!AS107,Cuerpos!AS167)))</f>
        <v>130.26</v>
      </c>
      <c r="AT47" s="13">
        <f>IF($AJ47="Maestros",Cuerpos!AT47,IF($AJ47="Profesores Técnicos de Formación Profesional",Cuerpos!AT107,IF($AJ47="Maestros de Taller de Artes Plásticas y Diseñol",Cuerpos!AT107,Cuerpos!AT167)))</f>
        <v>434.01</v>
      </c>
      <c r="AU47" s="13">
        <f>IF($AJ47="Maestros",Cuerpos!AU47,IF($AJ47="Profesores Técnicos de Formación Profesional",Cuerpos!AU107,IF($AJ47="Maestros de Taller de Artes Plásticas y Diseñol",Cuerpos!AU107,Cuerpos!AU167)))</f>
        <v>30.5</v>
      </c>
      <c r="AV47" s="14">
        <f t="shared" si="61"/>
        <v>40184.2356</v>
      </c>
      <c r="AW47" s="14">
        <f t="shared" si="62"/>
        <v>48587.2356</v>
      </c>
      <c r="AX47" s="14">
        <f t="shared" ref="AX47:AX51" si="64">+AV47/12</f>
        <v>3348.6862999999998</v>
      </c>
      <c r="AY47" s="14">
        <f t="shared" si="41"/>
        <v>3597</v>
      </c>
      <c r="BA47" s="46">
        <v>1051.5</v>
      </c>
      <c r="BB47" s="46">
        <v>872.1</v>
      </c>
      <c r="BC47" s="46">
        <v>3597</v>
      </c>
    </row>
    <row r="48" spans="1:55" hidden="1">
      <c r="A48" s="6">
        <v>2036</v>
      </c>
      <c r="B48" s="48">
        <f>+IPC!I41</f>
        <v>0</v>
      </c>
      <c r="C48" s="48">
        <f>+IPC!J41</f>
        <v>0</v>
      </c>
      <c r="D48" s="48">
        <f>+IPC!K41</f>
        <v>0</v>
      </c>
      <c r="E48" s="48">
        <f>+IPC!L41</f>
        <v>0</v>
      </c>
      <c r="F48" s="48">
        <f>+IPC!M41</f>
        <v>0</v>
      </c>
      <c r="G48" s="48">
        <f>+IPC!N41</f>
        <v>0</v>
      </c>
      <c r="H48" s="48">
        <f>+IPC!O41</f>
        <v>0</v>
      </c>
      <c r="I48" s="48">
        <f>+IPC!P41</f>
        <v>0</v>
      </c>
      <c r="J48" s="48">
        <f>+IPC!Q41</f>
        <v>0</v>
      </c>
      <c r="K48" s="48">
        <f>+IPC!R41</f>
        <v>0</v>
      </c>
      <c r="L48" s="48">
        <f>+IPC!S41</f>
        <v>0</v>
      </c>
      <c r="M48" s="48">
        <f>+IPC!T41</f>
        <v>0</v>
      </c>
      <c r="N48" s="48">
        <f>+IPC!U41</f>
        <v>0</v>
      </c>
      <c r="O48" s="6">
        <v>2036</v>
      </c>
      <c r="P48" s="56">
        <f t="shared" si="63"/>
        <v>3348.6862999999998</v>
      </c>
      <c r="Q48" s="56">
        <f t="shared" si="63"/>
        <v>3348.6862999999998</v>
      </c>
      <c r="R48" s="56">
        <f t="shared" si="63"/>
        <v>3348.6862999999998</v>
      </c>
      <c r="S48" s="56">
        <f t="shared" si="63"/>
        <v>3348.6862999999998</v>
      </c>
      <c r="T48" s="56">
        <f t="shared" si="63"/>
        <v>3348.6862999999998</v>
      </c>
      <c r="U48" s="56">
        <f t="shared" si="63"/>
        <v>3348.6862999999998</v>
      </c>
      <c r="V48" s="56">
        <f t="shared" si="63"/>
        <v>3348.6862999999998</v>
      </c>
      <c r="W48" s="56">
        <f t="shared" si="63"/>
        <v>3348.6862999999998</v>
      </c>
      <c r="X48" s="56">
        <f t="shared" si="56"/>
        <v>3348.6862999999998</v>
      </c>
      <c r="Y48" s="56">
        <f t="shared" si="57"/>
        <v>3348.6862999999998</v>
      </c>
      <c r="Z48" s="56">
        <f t="shared" si="58"/>
        <v>3348.6862999999998</v>
      </c>
      <c r="AA48" s="56">
        <f t="shared" si="59"/>
        <v>3348.6862999999998</v>
      </c>
      <c r="AC48">
        <v>39</v>
      </c>
      <c r="AD48" t="s">
        <v>112</v>
      </c>
      <c r="AE48" s="40" t="str">
        <f>+Datos!D72</f>
        <v>No</v>
      </c>
      <c r="AF48" s="35">
        <f t="shared" si="53"/>
        <v>41</v>
      </c>
      <c r="AG48" s="35">
        <f t="shared" si="60"/>
        <v>13</v>
      </c>
      <c r="AH48" s="44">
        <v>2036</v>
      </c>
      <c r="AJ48" s="12" t="str">
        <f t="shared" si="47"/>
        <v>Profesores Enseñanza Secundaria</v>
      </c>
      <c r="AK48" s="13">
        <f>IF($AJ48="Maestros",Cuerpos!AK48,IF($AJ48="Profesores Técnicos de Formación Profesional",Cuerpos!AK108,IF($AJ48="Maestros de Taller de Artes Plásticas y Diseñol",Cuerpos!AK108,Cuerpos!AK168)))</f>
        <v>1109.05</v>
      </c>
      <c r="AL48" s="13">
        <f>IF($AJ48="Maestros",Cuerpos!AL48,IF($AJ48="Profesores Técnicos de Formación Profesional",Cuerpos!AL108,IF($AJ48="Maestros de Taller de Artes Plásticas y Diseñol",Cuerpos!AL108,Cuerpos!AL168)))</f>
        <v>684.36</v>
      </c>
      <c r="AM48" s="13">
        <f>IF($AJ48="Maestros",Cuerpos!AM48,IF($AJ48="Profesores Técnicos de Formación Profesional",Cuerpos!AM108,IF($AJ48="Maestros de Taller de Artes Plásticas y Diseñol",Cuerpos!AM108,Cuerpos!AM168)))</f>
        <v>42.65</v>
      </c>
      <c r="AN48" s="13">
        <f>IF($AJ48="Maestros",Cuerpos!AN48,IF($AJ48="Profesores Técnicos de Formación Profesional",Cuerpos!AN108,IF($AJ48="Maestros de Taller de Artes Plásticas y Diseñol",Cuerpos!AN108,Cuerpos!AN168)))</f>
        <v>26.31</v>
      </c>
      <c r="AO48" s="13">
        <f>IF($AJ48="Maestros",Cuerpos!AO48,IF($AJ48="Profesores Técnicos de Formación Profesional",Cuerpos!AO108,IF($AJ48="Maestros de Taller de Artes Plásticas y Diseñol",Cuerpos!AO108,Cuerpos!AO168)))</f>
        <v>590.97</v>
      </c>
      <c r="AP48" s="13">
        <f>IF($AJ48="Maestros",Cuerpos!AP48,IF($AJ48="Profesores Técnicos de Formación Profesional",Cuerpos!AP108,IF($AJ48="Maestros de Taller de Artes Plásticas y Diseñol",Cuerpos!AP108,Cuerpos!AP168)))</f>
        <v>590.97</v>
      </c>
      <c r="AQ48" s="13">
        <f>IF($AJ48="Maestros",Cuerpos!AQ48,IF($AJ48="Profesores Técnicos de Formación Profesional",Cuerpos!AQ108,IF($AJ48="Maestros de Taller de Artes Plásticas y Diseñol",Cuerpos!AQ108,Cuerpos!AQ168)))</f>
        <v>614.51</v>
      </c>
      <c r="AR48" s="13">
        <f>IF($AJ48="Maestros",Cuerpos!AR48,IF($AJ48="Profesores Técnicos de Formación Profesional",Cuerpos!AR108,IF($AJ48="Maestros de Taller de Artes Plásticas y Diseñol",Cuerpos!AR108,Cuerpos!AR168)))</f>
        <v>479.31780000000003</v>
      </c>
      <c r="AS48" s="13">
        <f>IF($AJ48="Maestros",Cuerpos!AS48,IF($AJ48="Profesores Técnicos de Formación Profesional",Cuerpos!AS108,IF($AJ48="Maestros de Taller de Artes Plásticas y Diseñol",Cuerpos!AS108,Cuerpos!AS168)))</f>
        <v>130.26</v>
      </c>
      <c r="AT48" s="13">
        <f>IF($AJ48="Maestros",Cuerpos!AT48,IF($AJ48="Profesores Técnicos de Formación Profesional",Cuerpos!AT108,IF($AJ48="Maestros de Taller de Artes Plásticas y Diseñol",Cuerpos!AT108,Cuerpos!AT168)))</f>
        <v>434.01</v>
      </c>
      <c r="AU48" s="13">
        <f>IF($AJ48="Maestros",Cuerpos!AU48,IF($AJ48="Profesores Técnicos de Formación Profesional",Cuerpos!AU108,IF($AJ48="Maestros de Taller de Artes Plásticas y Diseñol",Cuerpos!AU108,Cuerpos!AU168)))</f>
        <v>30.5</v>
      </c>
      <c r="AV48" s="14">
        <f t="shared" si="61"/>
        <v>40184.2356</v>
      </c>
      <c r="AW48" s="14">
        <f t="shared" si="62"/>
        <v>48587.2356</v>
      </c>
      <c r="AX48" s="14">
        <f t="shared" si="64"/>
        <v>3348.6862999999998</v>
      </c>
      <c r="AY48" s="14">
        <f t="shared" si="41"/>
        <v>3597</v>
      </c>
      <c r="BA48" s="46">
        <v>1051.5</v>
      </c>
      <c r="BB48" s="46">
        <v>872.1</v>
      </c>
      <c r="BC48" s="46">
        <v>3597</v>
      </c>
    </row>
    <row r="49" spans="1:55" hidden="1">
      <c r="A49" s="6">
        <v>2037</v>
      </c>
      <c r="B49" s="48">
        <f>+IPC!I42</f>
        <v>0</v>
      </c>
      <c r="C49" s="48">
        <f>+IPC!J42</f>
        <v>0</v>
      </c>
      <c r="D49" s="48">
        <f>+IPC!K42</f>
        <v>0</v>
      </c>
      <c r="E49" s="48">
        <f>+IPC!L42</f>
        <v>0</v>
      </c>
      <c r="F49" s="48">
        <f>+IPC!M42</f>
        <v>0</v>
      </c>
      <c r="G49" s="48">
        <f>+IPC!N42</f>
        <v>0</v>
      </c>
      <c r="H49" s="48">
        <f>+IPC!O42</f>
        <v>0</v>
      </c>
      <c r="I49" s="48">
        <f>+IPC!P42</f>
        <v>0</v>
      </c>
      <c r="J49" s="48">
        <f>+IPC!Q42</f>
        <v>0</v>
      </c>
      <c r="K49" s="48">
        <f>+IPC!R42</f>
        <v>0</v>
      </c>
      <c r="L49" s="48">
        <f>+IPC!S42</f>
        <v>0</v>
      </c>
      <c r="M49" s="48">
        <f>+IPC!T42</f>
        <v>0</v>
      </c>
      <c r="N49" s="48">
        <f>+IPC!U42</f>
        <v>0</v>
      </c>
      <c r="O49" s="6">
        <v>2037</v>
      </c>
      <c r="P49" s="56">
        <f t="shared" si="63"/>
        <v>3395.7212999999997</v>
      </c>
      <c r="Q49" s="56">
        <f t="shared" si="63"/>
        <v>3395.7212999999997</v>
      </c>
      <c r="R49" s="56">
        <f t="shared" si="63"/>
        <v>3395.7212999999997</v>
      </c>
      <c r="S49" s="56">
        <f t="shared" si="63"/>
        <v>3395.7212999999997</v>
      </c>
      <c r="T49" s="56">
        <f t="shared" si="63"/>
        <v>3395.7212999999997</v>
      </c>
      <c r="U49" s="56">
        <f t="shared" si="63"/>
        <v>3395.7212999999997</v>
      </c>
      <c r="V49" s="56">
        <f t="shared" si="63"/>
        <v>3395.7212999999997</v>
      </c>
      <c r="W49" s="56">
        <f t="shared" si="63"/>
        <v>3395.7212999999997</v>
      </c>
      <c r="X49" s="56">
        <f t="shared" si="56"/>
        <v>3395.7212999999997</v>
      </c>
      <c r="Y49" s="56">
        <f t="shared" si="57"/>
        <v>3395.7212999999997</v>
      </c>
      <c r="Z49" s="56">
        <f t="shared" si="58"/>
        <v>3395.7212999999997</v>
      </c>
      <c r="AA49" s="56">
        <f t="shared" si="59"/>
        <v>3395.7212999999997</v>
      </c>
      <c r="AC49">
        <v>40</v>
      </c>
      <c r="AD49" t="s">
        <v>113</v>
      </c>
      <c r="AE49" s="40" t="str">
        <f>+Datos!D73</f>
        <v>No</v>
      </c>
      <c r="AF49" s="35">
        <f t="shared" si="51"/>
        <v>42</v>
      </c>
      <c r="AG49" s="35">
        <f t="shared" si="60"/>
        <v>14</v>
      </c>
      <c r="AH49" s="16">
        <v>2037</v>
      </c>
      <c r="AJ49" s="12" t="str">
        <f t="shared" si="47"/>
        <v>Profesores Enseñanza Secundaria</v>
      </c>
      <c r="AK49" s="13">
        <f>IF($AJ49="Maestros",Cuerpos!AK49,IF($AJ49="Profesores Técnicos de Formación Profesional",Cuerpos!AK109,IF($AJ49="Maestros de Taller de Artes Plásticas y Diseñol",Cuerpos!AK109,Cuerpos!AK169)))</f>
        <v>1109.05</v>
      </c>
      <c r="AL49" s="13">
        <f>IF($AJ49="Maestros",Cuerpos!AL49,IF($AJ49="Profesores Técnicos de Formación Profesional",Cuerpos!AL109,IF($AJ49="Maestros de Taller de Artes Plásticas y Diseñol",Cuerpos!AL109,Cuerpos!AL169)))</f>
        <v>684.36</v>
      </c>
      <c r="AM49" s="13">
        <f>IF($AJ49="Maestros",Cuerpos!AM49,IF($AJ49="Profesores Técnicos de Formación Profesional",Cuerpos!AM109,IF($AJ49="Maestros de Taller de Artes Plásticas y Diseñol",Cuerpos!AM109,Cuerpos!AM169)))</f>
        <v>42.65</v>
      </c>
      <c r="AN49" s="13">
        <f>IF($AJ49="Maestros",Cuerpos!AN49,IF($AJ49="Profesores Técnicos de Formación Profesional",Cuerpos!AN109,IF($AJ49="Maestros de Taller de Artes Plásticas y Diseñol",Cuerpos!AN109,Cuerpos!AN169)))</f>
        <v>26.31</v>
      </c>
      <c r="AO49" s="13">
        <f>IF($AJ49="Maestros",Cuerpos!AO49,IF($AJ49="Profesores Técnicos de Formación Profesional",Cuerpos!AO109,IF($AJ49="Maestros de Taller de Artes Plásticas y Diseñol",Cuerpos!AO109,Cuerpos!AO169)))</f>
        <v>590.97</v>
      </c>
      <c r="AP49" s="13">
        <f>IF($AJ49="Maestros",Cuerpos!AP49,IF($AJ49="Profesores Técnicos de Formación Profesional",Cuerpos!AP109,IF($AJ49="Maestros de Taller de Artes Plásticas y Diseñol",Cuerpos!AP109,Cuerpos!AP169)))</f>
        <v>590.97</v>
      </c>
      <c r="AQ49" s="13">
        <f>IF($AJ49="Maestros",Cuerpos!AQ49,IF($AJ49="Profesores Técnicos de Formación Profesional",Cuerpos!AQ109,IF($AJ49="Maestros de Taller de Artes Plásticas y Diseñol",Cuerpos!AQ109,Cuerpos!AQ169)))</f>
        <v>614.51</v>
      </c>
      <c r="AR49" s="13">
        <f>IF($AJ49="Maestros",Cuerpos!AR49,IF($AJ49="Profesores Técnicos de Formación Profesional",Cuerpos!AR109,IF($AJ49="Maestros de Taller de Artes Plásticas y Diseñol",Cuerpos!AR109,Cuerpos!AR169)))</f>
        <v>479.31780000000003</v>
      </c>
      <c r="AS49" s="13">
        <f>IF($AJ49="Maestros",Cuerpos!AS49,IF($AJ49="Profesores Técnicos de Formación Profesional",Cuerpos!AS109,IF($AJ49="Maestros de Taller de Artes Plásticas y Diseñol",Cuerpos!AS109,Cuerpos!AS169)))</f>
        <v>130.26</v>
      </c>
      <c r="AT49" s="13">
        <f>IF($AJ49="Maestros",Cuerpos!AT49,IF($AJ49="Profesores Técnicos de Formación Profesional",Cuerpos!AT109,IF($AJ49="Maestros de Taller de Artes Plásticas y Diseñol",Cuerpos!AT109,Cuerpos!AT169)))</f>
        <v>434.01</v>
      </c>
      <c r="AU49" s="13">
        <f>IF($AJ49="Maestros",Cuerpos!AU49,IF($AJ49="Profesores Técnicos de Formación Profesional",Cuerpos!AU109,IF($AJ49="Maestros de Taller de Artes Plásticas y Diseñol",Cuerpos!AU109,Cuerpos!AU169)))</f>
        <v>30.5</v>
      </c>
      <c r="AV49" s="14">
        <f t="shared" si="61"/>
        <v>40748.655599999998</v>
      </c>
      <c r="AW49" s="14">
        <f t="shared" si="62"/>
        <v>49517.655599999998</v>
      </c>
      <c r="AX49" s="14">
        <f t="shared" si="64"/>
        <v>3395.7212999999997</v>
      </c>
      <c r="AY49" s="14">
        <f t="shared" si="41"/>
        <v>3597</v>
      </c>
      <c r="BA49" s="46">
        <v>1051.5</v>
      </c>
      <c r="BB49" s="46">
        <v>872.1</v>
      </c>
      <c r="BC49" s="46">
        <v>3597</v>
      </c>
    </row>
    <row r="50" spans="1:55" hidden="1">
      <c r="A50" s="6">
        <v>2038</v>
      </c>
      <c r="B50" s="48">
        <f>+IPC!I43</f>
        <v>0</v>
      </c>
      <c r="C50" s="48">
        <f>+IPC!J43</f>
        <v>0</v>
      </c>
      <c r="D50" s="48">
        <f>+IPC!K43</f>
        <v>0</v>
      </c>
      <c r="E50" s="48">
        <f>+IPC!L43</f>
        <v>0</v>
      </c>
      <c r="F50" s="48">
        <f>+IPC!M43</f>
        <v>0</v>
      </c>
      <c r="G50" s="48">
        <f>+IPC!N43</f>
        <v>0</v>
      </c>
      <c r="H50" s="48">
        <f>+IPC!O43</f>
        <v>0</v>
      </c>
      <c r="I50" s="48">
        <f>+IPC!P43</f>
        <v>0</v>
      </c>
      <c r="J50" s="48">
        <f>+IPC!Q43</f>
        <v>0</v>
      </c>
      <c r="K50" s="48">
        <f>+IPC!R43</f>
        <v>0</v>
      </c>
      <c r="L50" s="48">
        <f>+IPC!S43</f>
        <v>0</v>
      </c>
      <c r="M50" s="48">
        <f>+IPC!T43</f>
        <v>0</v>
      </c>
      <c r="N50" s="48">
        <f>+IPC!U43</f>
        <v>0</v>
      </c>
      <c r="O50" s="6">
        <v>2038</v>
      </c>
      <c r="P50" s="56">
        <f t="shared" si="63"/>
        <v>3395.7212999999997</v>
      </c>
      <c r="Q50" s="56">
        <f t="shared" si="63"/>
        <v>3395.7212999999997</v>
      </c>
      <c r="R50" s="56">
        <f t="shared" si="63"/>
        <v>3395.7212999999997</v>
      </c>
      <c r="S50" s="56">
        <f t="shared" si="63"/>
        <v>3395.7212999999997</v>
      </c>
      <c r="T50" s="56">
        <f t="shared" si="63"/>
        <v>3395.7212999999997</v>
      </c>
      <c r="U50" s="56">
        <f t="shared" si="63"/>
        <v>3395.7212999999997</v>
      </c>
      <c r="V50" s="56">
        <f t="shared" si="63"/>
        <v>3395.7212999999997</v>
      </c>
      <c r="W50" s="56">
        <f t="shared" si="63"/>
        <v>3395.7212999999997</v>
      </c>
      <c r="X50" s="56">
        <f t="shared" si="56"/>
        <v>3395.7212999999997</v>
      </c>
      <c r="Y50" s="56">
        <f t="shared" si="57"/>
        <v>3395.7212999999997</v>
      </c>
      <c r="Z50" s="56">
        <f t="shared" si="58"/>
        <v>3395.7212999999997</v>
      </c>
      <c r="AA50" s="56">
        <f t="shared" si="59"/>
        <v>3395.7212999999997</v>
      </c>
      <c r="AC50">
        <v>41</v>
      </c>
      <c r="AD50" t="s">
        <v>114</v>
      </c>
      <c r="AE50" s="40" t="str">
        <f>+Datos!D74</f>
        <v>No</v>
      </c>
      <c r="AF50" s="35">
        <f t="shared" si="53"/>
        <v>43</v>
      </c>
      <c r="AG50" s="35">
        <f t="shared" si="60"/>
        <v>14</v>
      </c>
      <c r="AH50" s="44">
        <v>2038</v>
      </c>
      <c r="AJ50" s="12" t="str">
        <f t="shared" si="47"/>
        <v>Profesores Enseñanza Secundaria</v>
      </c>
      <c r="AK50" s="13">
        <f>IF($AJ50="Maestros",Cuerpos!AK50,IF($AJ50="Profesores Técnicos de Formación Profesional",Cuerpos!AK110,IF($AJ50="Maestros de Taller de Artes Plásticas y Diseñol",Cuerpos!AK110,Cuerpos!AK170)))</f>
        <v>1109.05</v>
      </c>
      <c r="AL50" s="13">
        <f>IF($AJ50="Maestros",Cuerpos!AL50,IF($AJ50="Profesores Técnicos de Formación Profesional",Cuerpos!AL110,IF($AJ50="Maestros de Taller de Artes Plásticas y Diseñol",Cuerpos!AL110,Cuerpos!AL170)))</f>
        <v>684.36</v>
      </c>
      <c r="AM50" s="13">
        <f>IF($AJ50="Maestros",Cuerpos!AM50,IF($AJ50="Profesores Técnicos de Formación Profesional",Cuerpos!AM110,IF($AJ50="Maestros de Taller de Artes Plásticas y Diseñol",Cuerpos!AM110,Cuerpos!AM170)))</f>
        <v>42.65</v>
      </c>
      <c r="AN50" s="13">
        <f>IF($AJ50="Maestros",Cuerpos!AN50,IF($AJ50="Profesores Técnicos de Formación Profesional",Cuerpos!AN110,IF($AJ50="Maestros de Taller de Artes Plásticas y Diseñol",Cuerpos!AN110,Cuerpos!AN170)))</f>
        <v>26.31</v>
      </c>
      <c r="AO50" s="13">
        <f>IF($AJ50="Maestros",Cuerpos!AO50,IF($AJ50="Profesores Técnicos de Formación Profesional",Cuerpos!AO110,IF($AJ50="Maestros de Taller de Artes Plásticas y Diseñol",Cuerpos!AO110,Cuerpos!AO170)))</f>
        <v>590.97</v>
      </c>
      <c r="AP50" s="13">
        <f>IF($AJ50="Maestros",Cuerpos!AP50,IF($AJ50="Profesores Técnicos de Formación Profesional",Cuerpos!AP110,IF($AJ50="Maestros de Taller de Artes Plásticas y Diseñol",Cuerpos!AP110,Cuerpos!AP170)))</f>
        <v>590.97</v>
      </c>
      <c r="AQ50" s="13">
        <f>IF($AJ50="Maestros",Cuerpos!AQ50,IF($AJ50="Profesores Técnicos de Formación Profesional",Cuerpos!AQ110,IF($AJ50="Maestros de Taller de Artes Plásticas y Diseñol",Cuerpos!AQ110,Cuerpos!AQ170)))</f>
        <v>614.51</v>
      </c>
      <c r="AR50" s="13">
        <f>IF($AJ50="Maestros",Cuerpos!AR50,IF($AJ50="Profesores Técnicos de Formación Profesional",Cuerpos!AR110,IF($AJ50="Maestros de Taller de Artes Plásticas y Diseñol",Cuerpos!AR110,Cuerpos!AR170)))</f>
        <v>479.31780000000003</v>
      </c>
      <c r="AS50" s="13">
        <f>IF($AJ50="Maestros",Cuerpos!AS50,IF($AJ50="Profesores Técnicos de Formación Profesional",Cuerpos!AS110,IF($AJ50="Maestros de Taller de Artes Plásticas y Diseñol",Cuerpos!AS110,Cuerpos!AS170)))</f>
        <v>130.26</v>
      </c>
      <c r="AT50" s="13">
        <f>IF($AJ50="Maestros",Cuerpos!AT50,IF($AJ50="Profesores Técnicos de Formación Profesional",Cuerpos!AT110,IF($AJ50="Maestros de Taller de Artes Plásticas y Diseñol",Cuerpos!AT110,Cuerpos!AT170)))</f>
        <v>434.01</v>
      </c>
      <c r="AU50" s="13">
        <f>IF($AJ50="Maestros",Cuerpos!AU50,IF($AJ50="Profesores Técnicos de Formación Profesional",Cuerpos!AU110,IF($AJ50="Maestros de Taller de Artes Plásticas y Diseñol",Cuerpos!AU110,Cuerpos!AU170)))</f>
        <v>30.5</v>
      </c>
      <c r="AV50" s="14">
        <f t="shared" si="61"/>
        <v>40748.655599999998</v>
      </c>
      <c r="AW50" s="14">
        <f t="shared" si="62"/>
        <v>49517.655599999998</v>
      </c>
      <c r="AX50" s="14">
        <f t="shared" si="64"/>
        <v>3395.7212999999997</v>
      </c>
      <c r="AY50" s="14">
        <f t="shared" si="41"/>
        <v>3597</v>
      </c>
      <c r="BA50" s="46">
        <v>1051.5</v>
      </c>
      <c r="BB50" s="46">
        <v>872.1</v>
      </c>
      <c r="BC50" s="46">
        <v>3597</v>
      </c>
    </row>
    <row r="51" spans="1:55" hidden="1">
      <c r="A51" s="6">
        <v>2039</v>
      </c>
      <c r="B51" s="48">
        <f>+IPC!I44</f>
        <v>0</v>
      </c>
      <c r="C51" s="48">
        <f>+IPC!J44</f>
        <v>0</v>
      </c>
      <c r="D51" s="48">
        <f>+IPC!K44</f>
        <v>0</v>
      </c>
      <c r="E51" s="48">
        <f>+IPC!L44</f>
        <v>0</v>
      </c>
      <c r="F51" s="48">
        <f>+IPC!M44</f>
        <v>0</v>
      </c>
      <c r="G51" s="48">
        <f>+IPC!N44</f>
        <v>0</v>
      </c>
      <c r="H51" s="48">
        <f>+IPC!O44</f>
        <v>0</v>
      </c>
      <c r="I51" s="48">
        <f>+IPC!P44</f>
        <v>0</v>
      </c>
      <c r="J51" s="48">
        <f>+IPC!Q44</f>
        <v>0</v>
      </c>
      <c r="K51" s="48">
        <f>+IPC!R44</f>
        <v>0</v>
      </c>
      <c r="L51" s="48">
        <f>+IPC!S44</f>
        <v>0</v>
      </c>
      <c r="M51" s="48">
        <f>+IPC!T44</f>
        <v>0</v>
      </c>
      <c r="N51" s="48">
        <f>+IPC!U44</f>
        <v>0</v>
      </c>
      <c r="O51" s="6">
        <v>2039</v>
      </c>
      <c r="P51" s="56">
        <f t="shared" si="63"/>
        <v>3395.7212999999997</v>
      </c>
      <c r="Q51" s="56">
        <f t="shared" si="63"/>
        <v>3395.7212999999997</v>
      </c>
      <c r="R51" s="56">
        <f t="shared" si="63"/>
        <v>3395.7212999999997</v>
      </c>
      <c r="S51" s="56">
        <f t="shared" si="63"/>
        <v>3395.7212999999997</v>
      </c>
      <c r="T51" s="56">
        <f t="shared" si="63"/>
        <v>3395.7212999999997</v>
      </c>
      <c r="U51" s="56">
        <f t="shared" si="63"/>
        <v>3395.7212999999997</v>
      </c>
      <c r="V51" s="56">
        <f t="shared" si="63"/>
        <v>3395.7212999999997</v>
      </c>
      <c r="W51" s="56">
        <f t="shared" si="63"/>
        <v>3395.7212999999997</v>
      </c>
      <c r="X51" s="56">
        <f t="shared" si="56"/>
        <v>3395.7212999999997</v>
      </c>
      <c r="Y51" s="56">
        <f t="shared" si="57"/>
        <v>3395.7212999999997</v>
      </c>
      <c r="Z51" s="56">
        <f t="shared" si="58"/>
        <v>3395.7212999999997</v>
      </c>
      <c r="AA51" s="56">
        <f t="shared" si="59"/>
        <v>3395.7212999999997</v>
      </c>
      <c r="AC51">
        <v>42</v>
      </c>
      <c r="AD51" t="s">
        <v>115</v>
      </c>
      <c r="AE51" s="40" t="str">
        <f>+Datos!D75</f>
        <v>No</v>
      </c>
      <c r="AF51" s="35">
        <f t="shared" si="51"/>
        <v>44</v>
      </c>
      <c r="AG51" s="35">
        <f t="shared" si="60"/>
        <v>14</v>
      </c>
      <c r="AH51" s="16">
        <v>2039</v>
      </c>
      <c r="AJ51" s="12" t="str">
        <f t="shared" si="47"/>
        <v>Profesores Enseñanza Secundaria</v>
      </c>
      <c r="AK51" s="13">
        <f>IF($AJ51="Maestros",Cuerpos!AK51,IF($AJ51="Profesores Técnicos de Formación Profesional",Cuerpos!AK111,IF($AJ51="Maestros de Taller de Artes Plásticas y Diseñol",Cuerpos!AK111,Cuerpos!AK171)))</f>
        <v>1109.05</v>
      </c>
      <c r="AL51" s="13">
        <f>IF($AJ51="Maestros",Cuerpos!AL51,IF($AJ51="Profesores Técnicos de Formación Profesional",Cuerpos!AL111,IF($AJ51="Maestros de Taller de Artes Plásticas y Diseñol",Cuerpos!AL111,Cuerpos!AL171)))</f>
        <v>684.36</v>
      </c>
      <c r="AM51" s="13">
        <f>IF($AJ51="Maestros",Cuerpos!AM51,IF($AJ51="Profesores Técnicos de Formación Profesional",Cuerpos!AM111,IF($AJ51="Maestros de Taller de Artes Plásticas y Diseñol",Cuerpos!AM111,Cuerpos!AM171)))</f>
        <v>42.65</v>
      </c>
      <c r="AN51" s="13">
        <f>IF($AJ51="Maestros",Cuerpos!AN51,IF($AJ51="Profesores Técnicos de Formación Profesional",Cuerpos!AN111,IF($AJ51="Maestros de Taller de Artes Plásticas y Diseñol",Cuerpos!AN111,Cuerpos!AN171)))</f>
        <v>26.31</v>
      </c>
      <c r="AO51" s="13">
        <f>IF($AJ51="Maestros",Cuerpos!AO51,IF($AJ51="Profesores Técnicos de Formación Profesional",Cuerpos!AO111,IF($AJ51="Maestros de Taller de Artes Plásticas y Diseñol",Cuerpos!AO111,Cuerpos!AO171)))</f>
        <v>590.97</v>
      </c>
      <c r="AP51" s="13">
        <f>IF($AJ51="Maestros",Cuerpos!AP51,IF($AJ51="Profesores Técnicos de Formación Profesional",Cuerpos!AP111,IF($AJ51="Maestros de Taller de Artes Plásticas y Diseñol",Cuerpos!AP111,Cuerpos!AP171)))</f>
        <v>590.97</v>
      </c>
      <c r="AQ51" s="13">
        <f>IF($AJ51="Maestros",Cuerpos!AQ51,IF($AJ51="Profesores Técnicos de Formación Profesional",Cuerpos!AQ111,IF($AJ51="Maestros de Taller de Artes Plásticas y Diseñol",Cuerpos!AQ111,Cuerpos!AQ171)))</f>
        <v>614.51</v>
      </c>
      <c r="AR51" s="13">
        <f>IF($AJ51="Maestros",Cuerpos!AR51,IF($AJ51="Profesores Técnicos de Formación Profesional",Cuerpos!AR111,IF($AJ51="Maestros de Taller de Artes Plásticas y Diseñol",Cuerpos!AR111,Cuerpos!AR171)))</f>
        <v>479.31780000000003</v>
      </c>
      <c r="AS51" s="13">
        <f>IF($AJ51="Maestros",Cuerpos!AS51,IF($AJ51="Profesores Técnicos de Formación Profesional",Cuerpos!AS111,IF($AJ51="Maestros de Taller de Artes Plásticas y Diseñol",Cuerpos!AS111,Cuerpos!AS171)))</f>
        <v>130.26</v>
      </c>
      <c r="AT51" s="13">
        <f>IF($AJ51="Maestros",Cuerpos!AT51,IF($AJ51="Profesores Técnicos de Formación Profesional",Cuerpos!AT111,IF($AJ51="Maestros de Taller de Artes Plásticas y Diseñol",Cuerpos!AT111,Cuerpos!AT171)))</f>
        <v>434.01</v>
      </c>
      <c r="AU51" s="13">
        <f>IF($AJ51="Maestros",Cuerpos!AU51,IF($AJ51="Profesores Técnicos de Formación Profesional",Cuerpos!AU111,IF($AJ51="Maestros de Taller de Artes Plásticas y Diseñol",Cuerpos!AU111,Cuerpos!AU171)))</f>
        <v>30.5</v>
      </c>
      <c r="AV51" s="14">
        <f t="shared" si="61"/>
        <v>40748.655599999998</v>
      </c>
      <c r="AW51" s="14">
        <f t="shared" si="62"/>
        <v>49517.655599999998</v>
      </c>
      <c r="AX51" s="14">
        <f t="shared" si="64"/>
        <v>3395.7212999999997</v>
      </c>
      <c r="AY51" s="14">
        <f t="shared" si="41"/>
        <v>3597</v>
      </c>
      <c r="BA51" s="46">
        <v>1051.5</v>
      </c>
      <c r="BB51" s="46">
        <v>872.1</v>
      </c>
      <c r="BC51" s="46">
        <v>3597</v>
      </c>
    </row>
    <row r="52" spans="1:55" hidden="1">
      <c r="A52" s="24"/>
      <c r="O52" s="24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E52" s="40"/>
      <c r="AF52" s="38"/>
      <c r="AG52" s="38"/>
      <c r="AJ52" s="53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29"/>
      <c r="AW52" s="29"/>
      <c r="AX52" s="29"/>
      <c r="AY52" s="29"/>
    </row>
    <row r="53" spans="1:55" hidden="1">
      <c r="A53" s="24"/>
      <c r="O53" s="24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E53" s="40"/>
      <c r="AF53" s="38"/>
      <c r="AG53" s="38"/>
      <c r="AJ53" s="53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29"/>
      <c r="AW53" s="29"/>
      <c r="AX53" s="29"/>
      <c r="AY53" s="29"/>
    </row>
    <row r="54" spans="1:55" hidden="1">
      <c r="A54" s="24"/>
      <c r="O54" s="24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E54" s="40"/>
      <c r="AF54" s="38"/>
      <c r="AG54" s="38"/>
      <c r="AJ54" s="53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29"/>
      <c r="AW54" s="29"/>
      <c r="AX54" s="29"/>
      <c r="AY54" s="29"/>
    </row>
    <row r="55" spans="1:55" hidden="1">
      <c r="A55" s="24"/>
      <c r="O55" s="24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E55" s="40"/>
      <c r="AF55" s="38"/>
      <c r="AG55" s="38"/>
      <c r="AJ55" s="53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29"/>
      <c r="AW55" s="29"/>
      <c r="AX55" s="29"/>
      <c r="AY55" s="29"/>
    </row>
    <row r="56" spans="1:55" hidden="1">
      <c r="A56" s="24"/>
      <c r="O56" s="24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E56" s="40"/>
      <c r="AF56" s="38"/>
      <c r="AG56" s="38"/>
      <c r="AJ56" s="53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29"/>
      <c r="AW56" s="29"/>
      <c r="AX56" s="29"/>
      <c r="AY56" s="29"/>
    </row>
    <row r="57" spans="1:55" hidden="1">
      <c r="A57" s="24"/>
      <c r="O57" s="24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E57" s="40"/>
      <c r="AF57" s="38"/>
      <c r="AG57" s="38"/>
      <c r="AJ57" s="53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29"/>
      <c r="AW57" s="29"/>
      <c r="AX57" s="29"/>
      <c r="AY57" s="29"/>
    </row>
    <row r="58" spans="1:55" hidden="1">
      <c r="A58" s="24"/>
      <c r="O58" s="24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E58" s="40"/>
      <c r="AF58" s="38"/>
      <c r="AG58" s="38"/>
      <c r="AJ58" s="53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29"/>
      <c r="AW58" s="29"/>
      <c r="AX58" s="29"/>
      <c r="AY58" s="29"/>
    </row>
    <row r="59" spans="1:55" hidden="1">
      <c r="A59" s="24"/>
      <c r="O59" s="24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E59" s="40"/>
      <c r="AF59" s="38"/>
      <c r="AG59" s="38"/>
      <c r="AJ59" s="53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29"/>
      <c r="AW59" s="29"/>
      <c r="AX59" s="29"/>
      <c r="AY59" s="29"/>
    </row>
    <row r="60" spans="1:55" hidden="1">
      <c r="A60" s="24"/>
      <c r="O60" s="24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E60" s="40"/>
      <c r="AF60" s="38"/>
      <c r="AG60" s="38"/>
      <c r="AJ60" s="53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29"/>
      <c r="AW60" s="29"/>
      <c r="AX60" s="29"/>
      <c r="AY60" s="29"/>
    </row>
    <row r="61" spans="1:55" hidden="1">
      <c r="A61" s="24"/>
      <c r="O61" s="24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E61" s="40"/>
      <c r="AF61" s="38"/>
      <c r="AG61" s="38"/>
      <c r="AJ61" s="53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29"/>
      <c r="AW61" s="29"/>
      <c r="AX61" s="29"/>
      <c r="AY61" s="29"/>
    </row>
    <row r="62" spans="1:55" hidden="1">
      <c r="A62" s="24"/>
      <c r="O62" s="24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E62" s="40"/>
      <c r="AF62" s="38"/>
      <c r="AG62" s="38"/>
      <c r="AJ62" s="53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29"/>
      <c r="AW62" s="29"/>
      <c r="AX62" s="29"/>
      <c r="AY62" s="29"/>
    </row>
    <row r="63" spans="1:55" hidden="1">
      <c r="A63" s="24"/>
      <c r="O63" s="24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E63" s="40"/>
      <c r="AF63" s="38"/>
      <c r="AG63" s="38"/>
      <c r="AJ63" s="53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29"/>
      <c r="AW63" s="29"/>
      <c r="AX63" s="29"/>
      <c r="AY63" s="29"/>
    </row>
    <row r="64" spans="1:55" hidden="1"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E64" s="40"/>
      <c r="AF64" s="38"/>
      <c r="AG64" s="38"/>
      <c r="AI64" s="38"/>
      <c r="AJ64" s="38"/>
      <c r="AK64" s="38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29"/>
      <c r="AW64" s="29"/>
      <c r="AX64" s="29"/>
      <c r="AY64" s="29"/>
    </row>
    <row r="65" spans="15:27" hidden="1">
      <c r="P65" t="s">
        <v>34</v>
      </c>
      <c r="Q65" t="s">
        <v>35</v>
      </c>
      <c r="R65" t="s">
        <v>36</v>
      </c>
      <c r="S65" t="s">
        <v>37</v>
      </c>
      <c r="T65" t="s">
        <v>38</v>
      </c>
      <c r="U65" t="s">
        <v>39</v>
      </c>
      <c r="V65" t="s">
        <v>40</v>
      </c>
      <c r="W65" t="s">
        <v>41</v>
      </c>
      <c r="X65" t="s">
        <v>42</v>
      </c>
      <c r="Y65" t="s">
        <v>43</v>
      </c>
      <c r="Z65" t="s">
        <v>44</v>
      </c>
      <c r="AA65" t="s">
        <v>45</v>
      </c>
    </row>
    <row r="66" spans="15:27" hidden="1">
      <c r="O66">
        <v>1997</v>
      </c>
      <c r="P66">
        <f>IF(Datos!$D$92&lt;2,+O66+(O66*A5)+P5,0)</f>
        <v>0</v>
      </c>
      <c r="Q66">
        <f>IF(Datos!$D$92&lt;3,+P66+(P66*B5)+Q5,0)</f>
        <v>0</v>
      </c>
      <c r="R66">
        <f>IF(Datos!$D$92&lt;4,+Q66+(Q66*C5)+R5,0)</f>
        <v>0</v>
      </c>
      <c r="S66">
        <f>IF(Datos!$D$92&lt;5,+R66+(R66*D5)+S5,0)</f>
        <v>0</v>
      </c>
      <c r="T66">
        <f>IF(Datos!$D$92&lt;6,+S66+(S66*E5)+T5,0)</f>
        <v>0</v>
      </c>
      <c r="U66">
        <f>IF(Datos!$D$92&lt;7,+T66+(T66*F5)+U5,0)</f>
        <v>0</v>
      </c>
      <c r="V66">
        <f>IF(Datos!$D$92&lt;8,+U66+(U66*G5)+V5,0)</f>
        <v>0</v>
      </c>
      <c r="W66">
        <f>IF(Datos!$D$92&lt;9,+V66+(V66*H5)+W5,0)</f>
        <v>0</v>
      </c>
      <c r="X66">
        <f>IF(Datos!$D$92&lt;10,+W66+(W66*I5)+X5,0)</f>
        <v>0</v>
      </c>
      <c r="Y66">
        <f>IF(Datos!$D$92&lt;11,+X66+(X66*J5)+Y5,0)</f>
        <v>0</v>
      </c>
      <c r="Z66">
        <f>IF(Datos!$D$92&lt;12,+Y66+(Y66*K5)+Z5,0)</f>
        <v>2153.6997799978835</v>
      </c>
      <c r="AA66">
        <f>IF(Datos!$D$92&lt;13,+Z66+(Z66*L5)+AA5,0)</f>
        <v>4311.7069595557623</v>
      </c>
    </row>
    <row r="67" spans="15:27" hidden="1">
      <c r="O67">
        <v>1998</v>
      </c>
      <c r="P67">
        <f>+AA66+(AA66*M5)+P6</f>
        <v>6565.3774708577894</v>
      </c>
      <c r="Q67">
        <f t="shared" ref="Q67:Q79" si="65">+P67+(P67*B6)+Q6</f>
        <v>8819.2436162228641</v>
      </c>
      <c r="R67">
        <f t="shared" ref="R67:R79" si="66">+Q67+(Q67*C6)+R6</f>
        <v>11042.340519413779</v>
      </c>
      <c r="S67">
        <f t="shared" ref="S67:S79" si="67">+R67+(R67*D6)+S6</f>
        <v>13283.07590983714</v>
      </c>
      <c r="T67">
        <f t="shared" ref="T67:T79" si="68">+S67+(S67*E6)+T6</f>
        <v>15550.377452080174</v>
      </c>
      <c r="U67">
        <f t="shared" ref="U67:U79" si="69">+T67+(T67*F6)+U6</f>
        <v>17806.663219955615</v>
      </c>
      <c r="V67">
        <f t="shared" ref="V67:V79" si="70">+U67+(U67*G6)+V6</f>
        <v>20065.205273598931</v>
      </c>
      <c r="W67">
        <f t="shared" ref="W67:W79" si="71">+V67+(V67*H6)+W6</f>
        <v>22386.201485116686</v>
      </c>
      <c r="X67">
        <f t="shared" ref="X67:X79" si="72">+W67+(W67*I6)+X6</f>
        <v>24694.095479995398</v>
      </c>
      <c r="Y67">
        <f t="shared" ref="Y67:Y79" si="73">+X67+(X67*J6)+Y6</f>
        <v>26959.524965898752</v>
      </c>
      <c r="Z67">
        <f t="shared" ref="Z67:Z79" si="74">+Y67+(Y67*K6)+Z6</f>
        <v>29200.260356322113</v>
      </c>
      <c r="AA67">
        <f t="shared" ref="AA67:AA79" si="75">+Z67+(Z67*L6)+AA6</f>
        <v>31411.79548638915</v>
      </c>
    </row>
    <row r="68" spans="15:27" hidden="1">
      <c r="O68">
        <v>1999</v>
      </c>
      <c r="P68">
        <f t="shared" ref="P68:P79" si="76">+AA67+(AA67*M6)+P7</f>
        <v>33787.0995002993</v>
      </c>
      <c r="Q68">
        <f t="shared" si="65"/>
        <v>36203.316525751477</v>
      </c>
      <c r="R68">
        <f t="shared" si="66"/>
        <v>38520.588469728209</v>
      </c>
      <c r="S68">
        <f t="shared" si="67"/>
        <v>40955.7394510581</v>
      </c>
      <c r="T68">
        <f t="shared" si="68"/>
        <v>43400.631036313309</v>
      </c>
      <c r="U68">
        <f t="shared" si="69"/>
        <v>45681.699663764288</v>
      </c>
      <c r="V68">
        <f t="shared" si="70"/>
        <v>47962.768291215267</v>
      </c>
      <c r="W68">
        <f t="shared" si="71"/>
        <v>50435.68799183111</v>
      </c>
      <c r="X68">
        <f t="shared" si="72"/>
        <v>52918.499371249411</v>
      </c>
      <c r="Y68">
        <f t="shared" si="73"/>
        <v>55305.404997442885</v>
      </c>
      <c r="Z68">
        <f t="shared" si="74"/>
        <v>57586.473624893864</v>
      </c>
      <c r="AA68">
        <f t="shared" si="75"/>
        <v>59982.715199594633</v>
      </c>
    </row>
    <row r="69" spans="15:27" hidden="1">
      <c r="O69">
        <v>2000</v>
      </c>
      <c r="P69">
        <f t="shared" si="76"/>
        <v>62609.318775592612</v>
      </c>
      <c r="Q69">
        <f t="shared" si="65"/>
        <v>65123.836731919393</v>
      </c>
      <c r="R69">
        <f t="shared" si="66"/>
        <v>67515.650568651312</v>
      </c>
      <c r="S69">
        <f t="shared" si="67"/>
        <v>70112.403170925914</v>
      </c>
      <c r="T69">
        <f t="shared" si="68"/>
        <v>72719.542783609621</v>
      </c>
      <c r="U69">
        <f t="shared" si="69"/>
        <v>75191.671869176847</v>
      </c>
      <c r="V69">
        <f t="shared" si="70"/>
        <v>77743.936884784387</v>
      </c>
      <c r="W69">
        <f t="shared" si="71"/>
        <v>80537.090506093096</v>
      </c>
      <c r="X69">
        <f t="shared" si="72"/>
        <v>83185.928868117466</v>
      </c>
      <c r="Y69">
        <f t="shared" si="73"/>
        <v>85762.176654721814</v>
      </c>
      <c r="Z69">
        <f t="shared" si="74"/>
        <v>88346.153184685987</v>
      </c>
      <c r="AA69">
        <f t="shared" si="75"/>
        <v>90849.535491055358</v>
      </c>
    </row>
    <row r="70" spans="15:27" hidden="1">
      <c r="O70">
        <v>2001</v>
      </c>
      <c r="P70">
        <f t="shared" si="76"/>
        <v>93539.587797528526</v>
      </c>
      <c r="Q70">
        <f t="shared" si="65"/>
        <v>95957.091497528527</v>
      </c>
      <c r="R70">
        <f t="shared" si="66"/>
        <v>98662.466472021115</v>
      </c>
      <c r="S70">
        <f t="shared" si="67"/>
        <v>101474.6200379092</v>
      </c>
      <c r="T70">
        <f t="shared" si="68"/>
        <v>104399.49683809876</v>
      </c>
      <c r="U70">
        <f t="shared" si="69"/>
        <v>107234.59852545115</v>
      </c>
      <c r="V70">
        <f t="shared" si="70"/>
        <v>109973.8060210275</v>
      </c>
      <c r="W70">
        <f t="shared" si="71"/>
        <v>112611.25733306956</v>
      </c>
      <c r="X70">
        <f t="shared" si="72"/>
        <v>115253.9835477357</v>
      </c>
      <c r="Y70">
        <f t="shared" si="73"/>
        <v>117671.4872477357</v>
      </c>
      <c r="Z70">
        <f t="shared" si="74"/>
        <v>119971.31946048797</v>
      </c>
      <c r="AA70">
        <f t="shared" si="75"/>
        <v>122268.85184102748</v>
      </c>
    </row>
    <row r="71" spans="15:27" hidden="1">
      <c r="O71">
        <v>2002</v>
      </c>
      <c r="P71">
        <f t="shared" si="76"/>
        <v>125223.81558172494</v>
      </c>
      <c r="Q71">
        <f t="shared" si="65"/>
        <v>127564.48009947654</v>
      </c>
      <c r="R71">
        <f t="shared" si="66"/>
        <v>130157.93291290935</v>
      </c>
      <c r="S71">
        <f t="shared" si="67"/>
        <v>133665.08470954598</v>
      </c>
      <c r="T71">
        <f t="shared" si="68"/>
        <v>138002.28422881296</v>
      </c>
      <c r="U71">
        <f t="shared" si="69"/>
        <v>141020.18169906156</v>
      </c>
      <c r="V71">
        <f t="shared" si="70"/>
        <v>143486.0700323949</v>
      </c>
      <c r="W71">
        <f t="shared" si="71"/>
        <v>144947.55587550148</v>
      </c>
      <c r="X71">
        <f t="shared" si="72"/>
        <v>147848.28687646132</v>
      </c>
      <c r="Y71">
        <f t="shared" si="73"/>
        <v>150905.56835730051</v>
      </c>
      <c r="Z71">
        <f t="shared" si="74"/>
        <v>154880.51237420685</v>
      </c>
      <c r="AA71">
        <f t="shared" si="75"/>
        <v>157656.1617322886</v>
      </c>
    </row>
    <row r="72" spans="15:27" hidden="1">
      <c r="O72">
        <v>2003</v>
      </c>
      <c r="P72">
        <f t="shared" si="76"/>
        <v>160662.47521748548</v>
      </c>
      <c r="Q72">
        <f t="shared" si="65"/>
        <v>162553.17031661555</v>
      </c>
      <c r="R72">
        <f t="shared" si="66"/>
        <v>165411.62165724879</v>
      </c>
      <c r="S72">
        <f t="shared" si="67"/>
        <v>169102.84800884954</v>
      </c>
      <c r="T72">
        <f t="shared" si="68"/>
        <v>172989.01579292034</v>
      </c>
      <c r="U72">
        <f t="shared" si="69"/>
        <v>175349.37177712741</v>
      </c>
      <c r="V72">
        <f t="shared" si="70"/>
        <v>178058.06614890453</v>
      </c>
      <c r="W72">
        <f t="shared" si="71"/>
        <v>179523.06275201112</v>
      </c>
      <c r="X72">
        <f t="shared" si="72"/>
        <v>182954.02306577118</v>
      </c>
      <c r="Y72">
        <f t="shared" si="73"/>
        <v>186036.2301349685</v>
      </c>
      <c r="Z72">
        <f t="shared" si="74"/>
        <v>189871.82874591328</v>
      </c>
      <c r="AA72">
        <f t="shared" si="75"/>
        <v>192974.78923215103</v>
      </c>
    </row>
    <row r="73" spans="15:27" hidden="1">
      <c r="O73">
        <v>2004</v>
      </c>
      <c r="P73">
        <f t="shared" si="76"/>
        <v>196010.27514394865</v>
      </c>
      <c r="Q73">
        <f t="shared" si="65"/>
        <v>197287.73955127434</v>
      </c>
      <c r="R73">
        <f t="shared" si="66"/>
        <v>199937.27588460766</v>
      </c>
      <c r="S73">
        <f t="shared" si="67"/>
        <v>203986.37314913323</v>
      </c>
      <c r="T73">
        <f t="shared" si="68"/>
        <v>209491.71870655441</v>
      </c>
      <c r="U73">
        <f t="shared" si="69"/>
        <v>213398.20535212706</v>
      </c>
      <c r="V73">
        <f t="shared" si="70"/>
        <v>216474.53809616464</v>
      </c>
      <c r="W73">
        <f t="shared" si="71"/>
        <v>217392.27812472865</v>
      </c>
      <c r="X73">
        <f t="shared" si="72"/>
        <v>220911.38357056089</v>
      </c>
      <c r="Y73">
        <f t="shared" si="73"/>
        <v>224002.74267103535</v>
      </c>
      <c r="Z73">
        <f t="shared" si="74"/>
        <v>228892.30643107902</v>
      </c>
      <c r="AA73">
        <f t="shared" si="75"/>
        <v>231999.6273772745</v>
      </c>
    </row>
    <row r="74" spans="15:27" hidden="1">
      <c r="O74">
        <v>2005</v>
      </c>
      <c r="P74">
        <f t="shared" si="76"/>
        <v>234489.02654989721</v>
      </c>
      <c r="Q74">
        <f t="shared" si="65"/>
        <v>235334.51313749803</v>
      </c>
      <c r="R74">
        <f t="shared" si="66"/>
        <v>238761.91547691051</v>
      </c>
      <c r="S74">
        <f t="shared" si="67"/>
        <v>243393.40960072578</v>
      </c>
      <c r="T74">
        <f t="shared" si="68"/>
        <v>249522.31613513594</v>
      </c>
      <c r="U74">
        <f t="shared" si="69"/>
        <v>252742.7595674062</v>
      </c>
      <c r="V74">
        <f t="shared" si="70"/>
        <v>255969.64388654102</v>
      </c>
      <c r="W74">
        <f t="shared" si="71"/>
        <v>257155.22482322177</v>
      </c>
      <c r="X74">
        <f t="shared" si="72"/>
        <v>260905.24452251464</v>
      </c>
      <c r="Y74">
        <f t="shared" si="73"/>
        <v>265192.07478964975</v>
      </c>
      <c r="Z74">
        <f t="shared" si="74"/>
        <v>270035.01018796698</v>
      </c>
      <c r="AA74">
        <f t="shared" si="75"/>
        <v>273296.47900834295</v>
      </c>
    </row>
    <row r="75" spans="15:27" hidden="1">
      <c r="O75">
        <v>2006</v>
      </c>
      <c r="P75">
        <f t="shared" si="76"/>
        <v>276657.38196635962</v>
      </c>
      <c r="Q75">
        <f t="shared" si="65"/>
        <v>278365.06243849418</v>
      </c>
      <c r="R75">
        <f t="shared" si="66"/>
        <v>281179.37243849417</v>
      </c>
      <c r="S75">
        <f t="shared" si="67"/>
        <v>285961.93804556364</v>
      </c>
      <c r="T75">
        <f t="shared" si="68"/>
        <v>292779.71517820156</v>
      </c>
      <c r="U75">
        <f t="shared" si="69"/>
        <v>296765.14403891435</v>
      </c>
      <c r="V75">
        <f t="shared" si="70"/>
        <v>300172.98432699218</v>
      </c>
      <c r="W75">
        <f t="shared" si="71"/>
        <v>301186.25642103021</v>
      </c>
      <c r="X75">
        <f t="shared" si="72"/>
        <v>304602.93893387227</v>
      </c>
      <c r="Y75">
        <f t="shared" si="73"/>
        <v>306808.04305600451</v>
      </c>
      <c r="Z75">
        <f t="shared" si="74"/>
        <v>310849.58522822853</v>
      </c>
      <c r="AA75">
        <f t="shared" si="75"/>
        <v>314285.59439868497</v>
      </c>
    </row>
    <row r="76" spans="15:27" hidden="1">
      <c r="O76">
        <v>2007</v>
      </c>
      <c r="P76">
        <f t="shared" si="76"/>
        <v>318182.59761521436</v>
      </c>
      <c r="Q76">
        <f t="shared" si="65"/>
        <v>318909.46586524119</v>
      </c>
      <c r="R76">
        <f t="shared" si="66"/>
        <v>322182.52176443976</v>
      </c>
      <c r="S76">
        <f t="shared" si="67"/>
        <v>327714.1283718886</v>
      </c>
      <c r="T76">
        <f t="shared" si="68"/>
        <v>335256.27260242839</v>
      </c>
      <c r="U76">
        <f t="shared" si="69"/>
        <v>339216.18785356899</v>
      </c>
      <c r="V76">
        <f t="shared" si="70"/>
        <v>342848.76666260947</v>
      </c>
      <c r="W76">
        <f t="shared" si="71"/>
        <v>343402.97172930453</v>
      </c>
      <c r="X76">
        <f t="shared" si="72"/>
        <v>346700.52113436715</v>
      </c>
      <c r="Y76">
        <f t="shared" si="73"/>
        <v>350694.76913110359</v>
      </c>
      <c r="Z76">
        <f t="shared" si="74"/>
        <v>358207.94756314129</v>
      </c>
      <c r="AA76">
        <f t="shared" si="75"/>
        <v>363669.54962941661</v>
      </c>
    </row>
    <row r="77" spans="15:27" hidden="1">
      <c r="O77">
        <v>2008</v>
      </c>
      <c r="P77">
        <f t="shared" si="76"/>
        <v>368160.36741126759</v>
      </c>
      <c r="Q77">
        <f t="shared" si="65"/>
        <v>368987.54479013331</v>
      </c>
      <c r="R77">
        <f t="shared" si="66"/>
        <v>372761.65946304693</v>
      </c>
      <c r="S77">
        <f t="shared" si="67"/>
        <v>379152.65398154769</v>
      </c>
      <c r="T77">
        <f t="shared" si="68"/>
        <v>386359.47275867802</v>
      </c>
      <c r="U77">
        <f t="shared" si="69"/>
        <v>392100.1286513221</v>
      </c>
      <c r="V77">
        <f t="shared" si="70"/>
        <v>397488.86900656339</v>
      </c>
      <c r="W77">
        <f t="shared" si="71"/>
        <v>398537.56424486393</v>
      </c>
      <c r="X77">
        <f t="shared" si="72"/>
        <v>400776.62869970751</v>
      </c>
      <c r="Y77">
        <f t="shared" si="73"/>
        <v>403812.76828304084</v>
      </c>
      <c r="Z77">
        <f t="shared" si="74"/>
        <v>408060.34617122333</v>
      </c>
      <c r="AA77">
        <f t="shared" si="75"/>
        <v>409464.2443698718</v>
      </c>
    </row>
    <row r="78" spans="15:27" hidden="1">
      <c r="O78">
        <v>2009</v>
      </c>
      <c r="P78">
        <f t="shared" si="76"/>
        <v>410538.23338135576</v>
      </c>
      <c r="Q78">
        <f t="shared" si="65"/>
        <v>408733.08481411281</v>
      </c>
      <c r="R78">
        <f t="shared" si="66"/>
        <v>411854.39504744613</v>
      </c>
      <c r="S78">
        <f t="shared" si="67"/>
        <v>415799.41407087434</v>
      </c>
      <c r="T78">
        <f t="shared" si="68"/>
        <v>423078.71844491642</v>
      </c>
      <c r="U78">
        <f t="shared" si="69"/>
        <v>426200.02867824974</v>
      </c>
      <c r="V78">
        <f t="shared" si="70"/>
        <v>431026.13902629609</v>
      </c>
      <c r="W78">
        <f t="shared" si="71"/>
        <v>430268.21400839277</v>
      </c>
      <c r="X78">
        <f t="shared" si="72"/>
        <v>434680.3288837513</v>
      </c>
      <c r="Y78">
        <f t="shared" si="73"/>
        <v>436932.27845931711</v>
      </c>
      <c r="Z78">
        <f t="shared" si="74"/>
        <v>443112.11464186566</v>
      </c>
      <c r="AA78">
        <f t="shared" si="75"/>
        <v>448448.98544840829</v>
      </c>
    </row>
    <row r="79" spans="15:27" hidden="1">
      <c r="O79">
        <v>2010</v>
      </c>
      <c r="P79">
        <f t="shared" si="76"/>
        <v>451627.10068174161</v>
      </c>
      <c r="Q79">
        <f t="shared" si="65"/>
        <v>450288.94490825752</v>
      </c>
      <c r="R79">
        <f t="shared" si="66"/>
        <v>452566.48225177435</v>
      </c>
      <c r="S79">
        <f t="shared" si="67"/>
        <v>458912.56286087009</v>
      </c>
      <c r="T79">
        <f t="shared" si="68"/>
        <v>467138.71628567297</v>
      </c>
      <c r="U79">
        <f t="shared" si="69"/>
        <v>471251.10895157763</v>
      </c>
      <c r="V79">
        <f t="shared" si="70"/>
        <v>475166.01746948075</v>
      </c>
      <c r="W79">
        <f t="shared" si="71"/>
        <v>476237.75969960279</v>
      </c>
      <c r="X79">
        <f t="shared" si="72"/>
        <v>480638.87927870156</v>
      </c>
      <c r="Y79">
        <f t="shared" si="73"/>
        <v>484091.9244579802</v>
      </c>
      <c r="Z79">
        <f t="shared" si="74"/>
        <v>491421.15807810199</v>
      </c>
      <c r="AA79">
        <f t="shared" si="75"/>
        <v>496850.67016849248</v>
      </c>
    </row>
    <row r="80" spans="15:27" hidden="1">
      <c r="O80">
        <v>2011</v>
      </c>
      <c r="P80">
        <f>+AA79+(AA79*M18)+P21</f>
        <v>502804.18048950343</v>
      </c>
      <c r="Q80">
        <f t="shared" ref="Q80:AA81" si="77">+P80+(P80*B21)+Q21</f>
        <v>502256.95752607688</v>
      </c>
      <c r="R80">
        <f t="shared" si="77"/>
        <v>505731.62078360294</v>
      </c>
      <c r="S80">
        <f t="shared" si="77"/>
        <v>512244.14842908812</v>
      </c>
      <c r="T80">
        <f t="shared" si="77"/>
        <v>521363.48451023718</v>
      </c>
      <c r="U80">
        <f t="shared" si="77"/>
        <v>524335.89081023715</v>
      </c>
      <c r="V80">
        <f t="shared" si="77"/>
        <v>526783.96121942694</v>
      </c>
      <c r="W80">
        <f t="shared" si="77"/>
        <v>527122.44771332981</v>
      </c>
      <c r="X80">
        <f t="shared" si="77"/>
        <v>530621.97646104312</v>
      </c>
      <c r="Y80">
        <f t="shared" si="77"/>
        <v>534655.6267139652</v>
      </c>
      <c r="Z80">
        <f t="shared" si="77"/>
        <v>541905.27802767698</v>
      </c>
      <c r="AA80">
        <f t="shared" si="77"/>
        <v>547045.30543978768</v>
      </c>
    </row>
    <row r="81" spans="15:32" hidden="1">
      <c r="O81">
        <v>2012</v>
      </c>
      <c r="P81">
        <f>+AA80+(AA80*M21)+P22</f>
        <v>550564.75704522745</v>
      </c>
      <c r="Q81">
        <f t="shared" si="77"/>
        <v>547480.95101772994</v>
      </c>
      <c r="R81">
        <f t="shared" si="77"/>
        <v>551000.83826874767</v>
      </c>
      <c r="S81">
        <f t="shared" si="77"/>
        <v>557830.25043662894</v>
      </c>
      <c r="T81">
        <f t="shared" si="77"/>
        <v>568612.28024274181</v>
      </c>
      <c r="U81">
        <f t="shared" si="77"/>
        <v>571016.07426249911</v>
      </c>
      <c r="V81">
        <f t="shared" si="77"/>
        <v>572532.08211397415</v>
      </c>
      <c r="W81">
        <f t="shared" si="77"/>
        <v>574045.05794974626</v>
      </c>
      <c r="X81">
        <f t="shared" si="77"/>
        <v>580147.36829744477</v>
      </c>
      <c r="Y81">
        <f t="shared" si="77"/>
        <v>588606.88198041928</v>
      </c>
      <c r="Z81">
        <f t="shared" si="77"/>
        <v>595973.77703626268</v>
      </c>
      <c r="AA81">
        <f t="shared" si="77"/>
        <v>598035.84325922641</v>
      </c>
    </row>
    <row r="82" spans="15:32" hidden="1">
      <c r="O82">
        <v>2013</v>
      </c>
      <c r="P82">
        <f>+AA81+(AA81*M22)+P25</f>
        <v>601653.32040248555</v>
      </c>
      <c r="Q82">
        <f t="shared" ref="Q82:AA82" si="78">+P82+(P82*B25)+Q25</f>
        <v>596851.26853725314</v>
      </c>
      <c r="R82">
        <f t="shared" si="78"/>
        <v>601064.41237432754</v>
      </c>
      <c r="S82">
        <f t="shared" si="78"/>
        <v>606488.11132382485</v>
      </c>
      <c r="T82">
        <f t="shared" si="78"/>
        <v>611933.50506912009</v>
      </c>
      <c r="U82">
        <f t="shared" si="78"/>
        <v>616176.81337925827</v>
      </c>
      <c r="V82">
        <f t="shared" si="78"/>
        <v>619812.43149263749</v>
      </c>
      <c r="W82">
        <f t="shared" si="78"/>
        <v>619732.81063517428</v>
      </c>
      <c r="X82">
        <f t="shared" si="78"/>
        <v>624611.4503670797</v>
      </c>
      <c r="Y82">
        <f t="shared" si="78"/>
        <v>626381.66876634548</v>
      </c>
      <c r="Z82">
        <f t="shared" si="78"/>
        <v>631906.63674141082</v>
      </c>
      <c r="AA82">
        <f t="shared" si="78"/>
        <v>636189.89131489361</v>
      </c>
    </row>
    <row r="83" spans="15:32" hidden="1">
      <c r="O83">
        <v>2014</v>
      </c>
      <c r="P83">
        <f>IF(Datos!$E$94&gt;O82,+AA82+(AA82*M25)+P26,0)</f>
        <v>639845.52250620851</v>
      </c>
      <c r="Q83">
        <f>IF(Datos!$E$94&gt;$O82,+P83+(P83*B26)+Q26,0)</f>
        <v>634546.97201362776</v>
      </c>
      <c r="R83">
        <f>IF(Datos!$E$94&gt;$O82,+Q83+(Q83*C26)+R26,0)</f>
        <v>637566.41331362771</v>
      </c>
      <c r="S83">
        <f>IF(Datos!$E$94&gt;$O82,+R83+(R83*D26)+S26,0)</f>
        <v>641860.98744025489</v>
      </c>
      <c r="T83">
        <f>IF(Datos!$E$94&gt;$O82,+S83+(S83*E26)+T26,0)</f>
        <v>650657.17762721714</v>
      </c>
      <c r="U83">
        <f>IF(Datos!$E$94&gt;$O82,+T83+(T83*F26)+U26,0)</f>
        <v>653676.61892721709</v>
      </c>
      <c r="V83">
        <f>IF(Datos!$E$94&gt;$O82,+U83+(U83*G26)+V26,0)</f>
        <v>656696.06022721704</v>
      </c>
      <c r="W83">
        <f>IF(Datos!$E$94&gt;$O82,+V83+(V83*H26)+W26,0)</f>
        <v>653805.23698517203</v>
      </c>
      <c r="X83">
        <f>IF(Datos!$E$94&gt;$O82,+W83+(W83*I26)+X26,0)</f>
        <v>658132.28875914228</v>
      </c>
      <c r="Y83">
        <f>IF(Datos!$E$94&gt;$O82,+X83+(X83*J26)+Y26,0)</f>
        <v>662467.99463666056</v>
      </c>
      <c r="Z83">
        <f>IF(Datos!$E$94&gt;$O82,+Y83+(Y83*K26)+Z26,0)</f>
        <v>668799.77590984385</v>
      </c>
      <c r="AA83">
        <f>IF(Datos!$E$94&gt;$O82,+Z83+(Z83*L26)+AA26,0)</f>
        <v>671150.41743393394</v>
      </c>
      <c r="AB83" s="62"/>
      <c r="AF83">
        <v>17</v>
      </c>
    </row>
    <row r="84" spans="15:32" hidden="1">
      <c r="P84">
        <f>IF(AND(Datos!$E$94&gt;Paso01!$O82,Datos!$D$94&gt;0),Paso01!P83,0)</f>
        <v>639845.52250620851</v>
      </c>
      <c r="Q84">
        <f>IF(AND(Datos!$E$94&gt;Paso01!$O82,Datos!$D$94&gt;1),Paso01!Q83,0)</f>
        <v>634546.97201362776</v>
      </c>
      <c r="R84">
        <f>IF(AND(Datos!$E$94&gt;Paso01!$O82,Datos!$D$94&gt;2),Paso01!R83,0)</f>
        <v>637566.41331362771</v>
      </c>
      <c r="S84">
        <f>IF(AND(Datos!$E$94&gt;Paso01!$O82,Datos!$D$94&gt;3),Paso01!S83,0)</f>
        <v>641860.98744025489</v>
      </c>
      <c r="T84">
        <f>IF(AND(Datos!$E$94&gt;Paso01!$O82,Datos!$D$94&gt;4),Paso01!T83,0)</f>
        <v>650657.17762721714</v>
      </c>
      <c r="U84">
        <f>IF(AND(Datos!$E$94&gt;Paso01!$O82,Datos!$D$94&gt;5),Paso01!U83,0)</f>
        <v>653676.61892721709</v>
      </c>
      <c r="V84">
        <f>IF(AND(Datos!$E$94&gt;Paso01!$O82,Datos!$D$94&gt;6),Paso01!V83,0)</f>
        <v>656696.06022721704</v>
      </c>
      <c r="W84">
        <f>IF(AND(Datos!$E$94&gt;Paso01!$O82,Datos!$D$94&gt;7),Paso01!W83,0)</f>
        <v>653805.23698517203</v>
      </c>
      <c r="X84">
        <f>IF(AND(Datos!$E$94&gt;Paso01!$O82,Datos!$D$94&gt;8),Paso01!X83,0)</f>
        <v>658132.28875914228</v>
      </c>
      <c r="Y84">
        <f>IF(AND(Datos!$E$94&gt;Paso01!$O82,Datos!$D$94&gt;9),Paso01!Y83,0)</f>
        <v>662467.99463666056</v>
      </c>
      <c r="Z84">
        <f>IF(AND(Datos!$E$94&gt;Paso01!$O82,Datos!$D$94&gt;10),Paso01!Z83,0)</f>
        <v>0</v>
      </c>
      <c r="AA84">
        <f>IF(AND(Datos!$E$94&gt;Paso01!$O82,Datos!$D$94&gt;11),Paso01!AA83,0)</f>
        <v>0</v>
      </c>
      <c r="AB84" s="62">
        <f>MAX(P84:AA84)</f>
        <v>662467.99463666056</v>
      </c>
      <c r="AC84">
        <v>238</v>
      </c>
      <c r="AD84">
        <f>+AB84/AC84</f>
        <v>2783.4789690615989</v>
      </c>
    </row>
    <row r="85" spans="15:32" hidden="1">
      <c r="O85">
        <v>2015</v>
      </c>
      <c r="P85">
        <f>IF(Datos!$E$94&gt;O83,+AA83+(AA83*M26)+P27,0)</f>
        <v>0</v>
      </c>
      <c r="Q85">
        <f>IF(Datos!$E$94&gt;$O83,+P85+(P85*B27)+Q27,0)</f>
        <v>0</v>
      </c>
      <c r="R85">
        <f>IF(Datos!$E$94&gt;$O83,+Q85+(Q85*C27)+R27,0)</f>
        <v>0</v>
      </c>
      <c r="S85">
        <f>IF(Datos!$E$94&gt;$O83,+R85+(R85*D27)+S27,0)</f>
        <v>0</v>
      </c>
      <c r="T85">
        <f>IF(Datos!$E$94&gt;$O83,+S85+(S85*E27)+T27,0)</f>
        <v>0</v>
      </c>
      <c r="U85">
        <f>IF(Datos!$E$94&gt;$O83,+T85+(T85*F27)+U27,0)</f>
        <v>0</v>
      </c>
      <c r="V85">
        <f>IF(Datos!$E$94&gt;$O83,+U85+(U85*G27)+V27,0)</f>
        <v>0</v>
      </c>
      <c r="W85">
        <f>IF(Datos!$E$94&gt;$O83,+V85+(V85*H27)+W27,0)</f>
        <v>0</v>
      </c>
      <c r="X85">
        <f>IF(Datos!$E$94&gt;$O83,+W85+(W85*I27)+X27,0)</f>
        <v>0</v>
      </c>
      <c r="Y85">
        <f>IF(Datos!$E$94&gt;$O83,+X85+(X85*J27)+Y27,0)</f>
        <v>0</v>
      </c>
      <c r="Z85">
        <f>IF(Datos!$E$94&gt;$O83,+Y85+(Y85*K27)+Z27,0)</f>
        <v>0</v>
      </c>
      <c r="AA85">
        <f>IF(Datos!$E$94&gt;$O83,+Z85+(Z85*L27)+AA27,0)</f>
        <v>0</v>
      </c>
      <c r="AB85" s="62"/>
      <c r="AF85">
        <v>18</v>
      </c>
    </row>
    <row r="86" spans="15:32" hidden="1">
      <c r="P86">
        <f>IF(AND(Datos!$E$94&gt;Paso01!$O84,Datos!$D$94&gt;0),Paso01!P85,0)</f>
        <v>0</v>
      </c>
      <c r="Q86">
        <f>IF(AND(Datos!$E$94&gt;Paso01!$O84,Datos!$D$94&gt;1),Paso01!Q85,0)</f>
        <v>0</v>
      </c>
      <c r="R86">
        <f>IF(AND(Datos!$E$94&gt;Paso01!$O84,Datos!$D$94&gt;2),Paso01!R85,0)</f>
        <v>0</v>
      </c>
      <c r="S86">
        <f>IF(AND(Datos!$E$94&gt;Paso01!$O84,Datos!$D$94&gt;3),Paso01!S85,0)</f>
        <v>0</v>
      </c>
      <c r="T86">
        <f>IF(AND(Datos!$E$94&gt;Paso01!$O84,Datos!$D$94&gt;4),Paso01!T85,0)</f>
        <v>0</v>
      </c>
      <c r="U86">
        <f>IF(AND(Datos!$E$94&gt;Paso01!$O84,Datos!$D$94&gt;5),Paso01!U85,0)</f>
        <v>0</v>
      </c>
      <c r="V86">
        <f>IF(AND(Datos!$E$94&gt;Paso01!$O84,Datos!$D$94&gt;6),Paso01!V85,0)</f>
        <v>0</v>
      </c>
      <c r="W86">
        <f>IF(AND(Datos!$E$94&gt;Paso01!$O84,Datos!$D$94&gt;7),Paso01!W85,0)</f>
        <v>0</v>
      </c>
      <c r="X86">
        <f>IF(AND(Datos!$E$94&gt;Paso01!$O84,Datos!$D$94&gt;8),Paso01!X85,0)</f>
        <v>0</v>
      </c>
      <c r="Y86">
        <f>IF(AND(Datos!$E$94&gt;Paso01!$O84,Datos!$D$94&gt;9),Paso01!Y85,0)</f>
        <v>0</v>
      </c>
      <c r="Z86">
        <f>IF(AND(Datos!$E$94&gt;Paso01!$O84,Datos!$D$94&gt;10),Paso01!Z85,0)</f>
        <v>0</v>
      </c>
      <c r="AA86">
        <f>IF(AND(Datos!$E$94&gt;Paso01!$O84,Datos!$D$94&gt;11),Paso01!AA85,0)</f>
        <v>0</v>
      </c>
      <c r="AB86" s="62">
        <f>MAX(P86:AA86)</f>
        <v>0</v>
      </c>
      <c r="AC86">
        <v>252</v>
      </c>
      <c r="AD86">
        <f>+AB86/AC86</f>
        <v>0</v>
      </c>
    </row>
    <row r="87" spans="15:32" hidden="1">
      <c r="O87">
        <v>2016</v>
      </c>
      <c r="P87">
        <f>IF(Datos!$E$94&gt;O85,+AA85+(AA85*M27)+P28,0)</f>
        <v>0</v>
      </c>
      <c r="Q87">
        <f>IF(Datos!$E$94&gt;$O85,+P87+(P87*B28)+Q28,0)</f>
        <v>0</v>
      </c>
      <c r="R87">
        <f>IF(Datos!$E$94&gt;$O85,+Q87+(Q87*C28)+R28,0)</f>
        <v>0</v>
      </c>
      <c r="S87">
        <f>IF(Datos!$E$94&gt;$O85,+R87+(R87*D28)+S28,0)</f>
        <v>0</v>
      </c>
      <c r="T87">
        <f>IF(Datos!$E$94&gt;$O85,+S87+(S87*E28)+T28,0)</f>
        <v>0</v>
      </c>
      <c r="U87">
        <f>IF(Datos!$E$94&gt;$O85,+T87+(T87*F28)+U28,0)</f>
        <v>0</v>
      </c>
      <c r="V87">
        <f>IF(Datos!$E$94&gt;$O85,+U87+(U87*G28)+V28,0)</f>
        <v>0</v>
      </c>
      <c r="W87">
        <f>IF(Datos!$E$94&gt;$O85,+V87+(V87*H28)+W28,0)</f>
        <v>0</v>
      </c>
      <c r="X87">
        <f>IF(Datos!$E$94&gt;$O85,+W87+(W87*I28)+X28,0)</f>
        <v>0</v>
      </c>
      <c r="Y87">
        <f>IF(Datos!$E$94&gt;$O85,+X87+(X87*J28)+Y28,0)</f>
        <v>0</v>
      </c>
      <c r="Z87">
        <f>IF(Datos!$E$94&gt;$O85,+Y87+(Y87*K28)+Z28,0)</f>
        <v>0</v>
      </c>
      <c r="AA87">
        <f>IF(Datos!$E$94&gt;$O85,+Z87+(Z87*L28)+AA28,0)</f>
        <v>0</v>
      </c>
      <c r="AB87" s="62"/>
      <c r="AF87">
        <v>19</v>
      </c>
    </row>
    <row r="88" spans="15:32" hidden="1">
      <c r="P88">
        <f>IF(AND(Datos!$E$94&gt;Paso01!$O86,Datos!$D$94&gt;0),Paso01!P87,0)</f>
        <v>0</v>
      </c>
      <c r="Q88">
        <f>IF(AND(Datos!$E$94&gt;Paso01!$O86,Datos!$D$94&gt;1),Paso01!Q87,0)</f>
        <v>0</v>
      </c>
      <c r="R88">
        <f>IF(AND(Datos!$E$94&gt;Paso01!$O86,Datos!$D$94&gt;2),Paso01!R87,0)</f>
        <v>0</v>
      </c>
      <c r="S88">
        <f>IF(AND(Datos!$E$94&gt;Paso01!$O86,Datos!$D$94&gt;3),Paso01!S87,0)</f>
        <v>0</v>
      </c>
      <c r="T88">
        <f>IF(AND(Datos!$E$94&gt;Paso01!$O86,Datos!$D$94&gt;4),Paso01!T87,0)</f>
        <v>0</v>
      </c>
      <c r="U88">
        <f>IF(AND(Datos!$E$94&gt;Paso01!$O86,Datos!$D$94&gt;5),Paso01!U87,0)</f>
        <v>0</v>
      </c>
      <c r="V88">
        <f>IF(AND(Datos!$E$94&gt;Paso01!$O86,Datos!$D$94&gt;6),Paso01!V87,0)</f>
        <v>0</v>
      </c>
      <c r="W88">
        <f>IF(AND(Datos!$E$94&gt;Paso01!$O86,Datos!$D$94&gt;7),Paso01!W87,0)</f>
        <v>0</v>
      </c>
      <c r="X88">
        <f>IF(AND(Datos!$E$94&gt;Paso01!$O86,Datos!$D$94&gt;8),Paso01!X87,0)</f>
        <v>0</v>
      </c>
      <c r="Y88">
        <f>IF(AND(Datos!$E$94&gt;Paso01!$O86,Datos!$D$94&gt;9),Paso01!Y87,0)</f>
        <v>0</v>
      </c>
      <c r="Z88">
        <f>IF(AND(Datos!$E$94&gt;Paso01!$O86,Datos!$D$94&gt;10),Paso01!Z87,0)</f>
        <v>0</v>
      </c>
      <c r="AA88">
        <f>IF(AND(Datos!$E$94&gt;Paso01!$O86,Datos!$D$94&gt;11),Paso01!AA87,0)</f>
        <v>0</v>
      </c>
      <c r="AB88" s="62">
        <f>MAX(P88:AA88)</f>
        <v>0</v>
      </c>
      <c r="AC88">
        <v>266</v>
      </c>
      <c r="AD88">
        <f>+AB88/AC88</f>
        <v>0</v>
      </c>
    </row>
    <row r="89" spans="15:32" hidden="1">
      <c r="O89">
        <v>2017</v>
      </c>
      <c r="P89">
        <f>IF(Datos!$E$94&gt;O87,+AA87+(AA87*M28)+P29,0)</f>
        <v>0</v>
      </c>
      <c r="Q89">
        <f>IF(Datos!$E$94&gt;$O87,+P89+(P89*B29)+Q29,0)</f>
        <v>0</v>
      </c>
      <c r="R89">
        <f>IF(Datos!$E$94&gt;$O87,+Q89+(Q89*C29)+R29,0)</f>
        <v>0</v>
      </c>
      <c r="S89">
        <f>IF(Datos!$E$94&gt;$O87,+R89+(R89*D29)+S29,0)</f>
        <v>0</v>
      </c>
      <c r="T89">
        <f>IF(Datos!$E$94&gt;$O87,+S89+(S89*E29)+T29,0)</f>
        <v>0</v>
      </c>
      <c r="U89">
        <f>IF(Datos!$E$94&gt;$O87,+T89+(T89*F29)+U29,0)</f>
        <v>0</v>
      </c>
      <c r="V89">
        <f>IF(Datos!$E$94&gt;$O87,+U89+(U89*G29)+V29,0)</f>
        <v>0</v>
      </c>
      <c r="W89">
        <f>IF(Datos!$E$94&gt;$O87,+V89+(V89*H29)+W29,0)</f>
        <v>0</v>
      </c>
      <c r="X89">
        <f>IF(Datos!$E$94&gt;$O87,+W89+(W89*I29)+X29,0)</f>
        <v>0</v>
      </c>
      <c r="Y89">
        <f>IF(Datos!$E$94&gt;$O87,+X89+(X89*J29)+Y29,0)</f>
        <v>0</v>
      </c>
      <c r="Z89">
        <f>IF(Datos!$E$94&gt;$O87,+Y89+(Y89*K29)+Z29,0)</f>
        <v>0</v>
      </c>
      <c r="AA89">
        <f>IF(Datos!$E$94&gt;$O87,+Z89+(Z89*L29)+AA29,0)</f>
        <v>0</v>
      </c>
      <c r="AB89" s="62"/>
      <c r="AF89">
        <v>20</v>
      </c>
    </row>
    <row r="90" spans="15:32" hidden="1">
      <c r="P90">
        <f>IF(AND(Datos!$E$94&gt;Paso01!$O88,Datos!$D$94&gt;0),Paso01!P89,0)</f>
        <v>0</v>
      </c>
      <c r="Q90">
        <f>IF(AND(Datos!$E$94&gt;Paso01!$O88,Datos!$D$94&gt;1),Paso01!Q89,0)</f>
        <v>0</v>
      </c>
      <c r="R90">
        <f>IF(AND(Datos!$E$94&gt;Paso01!$O88,Datos!$D$94&gt;2),Paso01!R89,0)</f>
        <v>0</v>
      </c>
      <c r="S90">
        <f>IF(AND(Datos!$E$94&gt;Paso01!$O88,Datos!$D$94&gt;3),Paso01!S89,0)</f>
        <v>0</v>
      </c>
      <c r="T90">
        <f>IF(AND(Datos!$E$94&gt;Paso01!$O88,Datos!$D$94&gt;4),Paso01!T89,0)</f>
        <v>0</v>
      </c>
      <c r="U90">
        <f>IF(AND(Datos!$E$94&gt;Paso01!$O88,Datos!$D$94&gt;5),Paso01!U89,0)</f>
        <v>0</v>
      </c>
      <c r="V90">
        <f>IF(AND(Datos!$E$94&gt;Paso01!$O88,Datos!$D$94&gt;6),Paso01!V89,0)</f>
        <v>0</v>
      </c>
      <c r="W90">
        <f>IF(AND(Datos!$E$94&gt;Paso01!$O88,Datos!$D$94&gt;7),Paso01!W89,0)</f>
        <v>0</v>
      </c>
      <c r="X90">
        <f>IF(AND(Datos!$E$94&gt;Paso01!$O88,Datos!$D$94&gt;8),Paso01!X89,0)</f>
        <v>0</v>
      </c>
      <c r="Y90">
        <f>IF(AND(Datos!$E$94&gt;Paso01!$O88,Datos!$D$94&gt;9),Paso01!Y89,0)</f>
        <v>0</v>
      </c>
      <c r="Z90">
        <f>IF(AND(Datos!$E$94&gt;Paso01!$O88,Datos!$D$94&gt;10),Paso01!Z89,0)</f>
        <v>0</v>
      </c>
      <c r="AA90">
        <f>IF(AND(Datos!$E$94&gt;Paso01!$O88,Datos!$D$94&gt;11),Paso01!AA89,0)</f>
        <v>0</v>
      </c>
      <c r="AB90" s="62">
        <f>MAX(P90:AA90)</f>
        <v>0</v>
      </c>
      <c r="AC90">
        <v>280</v>
      </c>
      <c r="AD90">
        <f>+AB90/AC90</f>
        <v>0</v>
      </c>
    </row>
    <row r="91" spans="15:32" hidden="1">
      <c r="O91">
        <v>2018</v>
      </c>
      <c r="P91">
        <f>IF(Datos!$E$94&gt;O89,+AA89+(AA89*M29)+P30,0)</f>
        <v>0</v>
      </c>
      <c r="Q91">
        <f>IF(Datos!$E$94&gt;$O89,+P91+(P91*B30)+Q30,0)</f>
        <v>0</v>
      </c>
      <c r="R91">
        <f>IF(Datos!$E$94&gt;$O89,+Q91+(Q91*C30)+R30,0)</f>
        <v>0</v>
      </c>
      <c r="S91">
        <f>IF(Datos!$E$94&gt;$O89,+R91+(R91*D30)+S30,0)</f>
        <v>0</v>
      </c>
      <c r="T91">
        <f>IF(Datos!$E$94&gt;$O89,+S91+(S91*E30)+T30,0)</f>
        <v>0</v>
      </c>
      <c r="U91">
        <f>IF(Datos!$E$94&gt;$O89,+T91+(T91*F30)+U30,0)</f>
        <v>0</v>
      </c>
      <c r="V91">
        <f>IF(Datos!$E$94&gt;$O89,+U91+(U91*G30)+V30,0)</f>
        <v>0</v>
      </c>
      <c r="W91">
        <f>IF(Datos!$E$94&gt;$O89,+V91+(V91*H30)+W30,0)</f>
        <v>0</v>
      </c>
      <c r="X91">
        <f>IF(Datos!$E$94&gt;$O89,+W91+(W91*I30)+X30,0)</f>
        <v>0</v>
      </c>
      <c r="Y91">
        <f>IF(Datos!$E$94&gt;$O89,+X91+(X91*J30)+Y30,0)</f>
        <v>0</v>
      </c>
      <c r="Z91">
        <f>IF(Datos!$E$94&gt;$O89,+Y91+(Y91*K30)+Z30,0)</f>
        <v>0</v>
      </c>
      <c r="AA91">
        <f>IF(Datos!$E$94&gt;$O89,+Z91+(Z91*L30)+AA30,0)</f>
        <v>0</v>
      </c>
      <c r="AB91" s="62"/>
      <c r="AF91">
        <v>21</v>
      </c>
    </row>
    <row r="92" spans="15:32" hidden="1">
      <c r="P92">
        <f>IF(AND(Datos!$E$94&gt;Paso01!$O90,Datos!$D$94&gt;0),Paso01!P91,0)</f>
        <v>0</v>
      </c>
      <c r="Q92">
        <f>IF(AND(Datos!$E$94&gt;Paso01!$O90,Datos!$D$94&gt;1),Paso01!Q91,0)</f>
        <v>0</v>
      </c>
      <c r="R92">
        <f>IF(AND(Datos!$E$94&gt;Paso01!$O90,Datos!$D$94&gt;2),Paso01!R91,0)</f>
        <v>0</v>
      </c>
      <c r="S92">
        <f>IF(AND(Datos!$E$94&gt;Paso01!$O90,Datos!$D$94&gt;3),Paso01!S91,0)</f>
        <v>0</v>
      </c>
      <c r="T92">
        <f>IF(AND(Datos!$E$94&gt;Paso01!$O90,Datos!$D$94&gt;4),Paso01!T91,0)</f>
        <v>0</v>
      </c>
      <c r="U92">
        <f>IF(AND(Datos!$E$94&gt;Paso01!$O90,Datos!$D$94&gt;5),Paso01!U91,0)</f>
        <v>0</v>
      </c>
      <c r="V92">
        <f>IF(AND(Datos!$E$94&gt;Paso01!$O90,Datos!$D$94&gt;6),Paso01!V91,0)</f>
        <v>0</v>
      </c>
      <c r="W92">
        <f>IF(AND(Datos!$E$94&gt;Paso01!$O90,Datos!$D$94&gt;7),Paso01!W91,0)</f>
        <v>0</v>
      </c>
      <c r="X92">
        <f>IF(AND(Datos!$E$94&gt;Paso01!$O90,Datos!$D$94&gt;8),Paso01!X91,0)</f>
        <v>0</v>
      </c>
      <c r="Y92">
        <f>IF(AND(Datos!$E$94&gt;Paso01!$O90,Datos!$D$94&gt;9),Paso01!Y91,0)</f>
        <v>0</v>
      </c>
      <c r="Z92">
        <f>IF(AND(Datos!$E$94&gt;Paso01!$O90,Datos!$D$94&gt;10),Paso01!Z91,0)</f>
        <v>0</v>
      </c>
      <c r="AA92">
        <f>IF(AND(Datos!$E$94&gt;Paso01!$O90,Datos!$D$94&gt;11),Paso01!AA91,0)</f>
        <v>0</v>
      </c>
      <c r="AB92" s="62">
        <f>MAX(P92:AA92)</f>
        <v>0</v>
      </c>
      <c r="AC92">
        <v>294</v>
      </c>
      <c r="AD92">
        <f>+AB92/AC92</f>
        <v>0</v>
      </c>
    </row>
    <row r="93" spans="15:32" hidden="1">
      <c r="O93">
        <v>2019</v>
      </c>
      <c r="P93">
        <f>IF(Datos!$E$94&gt;O91,+AA91+(AA91*M30)+P31,0)</f>
        <v>0</v>
      </c>
      <c r="Q93">
        <f>IF(Datos!$E$94&gt;$O91,+P93+(P93*B31)+Q31,0)</f>
        <v>0</v>
      </c>
      <c r="R93">
        <f>IF(Datos!$E$94&gt;$O91,+Q93+(Q93*C31)+R31,0)</f>
        <v>0</v>
      </c>
      <c r="S93">
        <f>IF(Datos!$E$94&gt;$O91,+R93+(R93*D31)+S31,0)</f>
        <v>0</v>
      </c>
      <c r="T93">
        <f>IF(Datos!$E$94&gt;$O91,+S93+(S93*E31)+T31,0)</f>
        <v>0</v>
      </c>
      <c r="U93">
        <f>IF(Datos!$E$94&gt;$O91,+T93+(T93*F31)+U31,0)</f>
        <v>0</v>
      </c>
      <c r="V93">
        <f>IF(Datos!$E$94&gt;$O91,+U93+(U93*G31)+V31,0)</f>
        <v>0</v>
      </c>
      <c r="W93">
        <f>IF(Datos!$E$94&gt;$O91,+V93+(V93*H31)+W31,0)</f>
        <v>0</v>
      </c>
      <c r="X93">
        <f>IF(Datos!$E$94&gt;$O91,+W93+(W93*I31)+X31,0)</f>
        <v>0</v>
      </c>
      <c r="Y93">
        <f>IF(Datos!$E$94&gt;$O91,+X93+(X93*J31)+Y31,0)</f>
        <v>0</v>
      </c>
      <c r="Z93">
        <f>IF(Datos!$E$94&gt;$O91,+Y93+(Y93*K31)+Z31,0)</f>
        <v>0</v>
      </c>
      <c r="AA93">
        <f>IF(Datos!$E$94&gt;$O91,+Z93+(Z93*L31)+AA31,0)</f>
        <v>0</v>
      </c>
      <c r="AB93" s="62"/>
      <c r="AF93">
        <v>22</v>
      </c>
    </row>
    <row r="94" spans="15:32" hidden="1">
      <c r="P94">
        <f>IF(AND(Datos!$E$94&gt;Paso01!$O92,Datos!$D$94&gt;0),Paso01!P93,0)</f>
        <v>0</v>
      </c>
      <c r="Q94">
        <f>IF(AND(Datos!$E$94&gt;Paso01!$O92,Datos!$D$94&gt;1),Paso01!Q93,0)</f>
        <v>0</v>
      </c>
      <c r="R94">
        <f>IF(AND(Datos!$E$94&gt;Paso01!$O92,Datos!$D$94&gt;2),Paso01!R93,0)</f>
        <v>0</v>
      </c>
      <c r="S94">
        <f>IF(AND(Datos!$E$94&gt;Paso01!$O92,Datos!$D$94&gt;3),Paso01!S93,0)</f>
        <v>0</v>
      </c>
      <c r="T94">
        <f>IF(AND(Datos!$E$94&gt;Paso01!$O92,Datos!$D$94&gt;4),Paso01!T93,0)</f>
        <v>0</v>
      </c>
      <c r="U94">
        <f>IF(AND(Datos!$E$94&gt;Paso01!$O92,Datos!$D$94&gt;5),Paso01!U93,0)</f>
        <v>0</v>
      </c>
      <c r="V94">
        <f>IF(AND(Datos!$E$94&gt;Paso01!$O92,Datos!$D$94&gt;6),Paso01!V93,0)</f>
        <v>0</v>
      </c>
      <c r="W94">
        <f>IF(AND(Datos!$E$94&gt;Paso01!$O92,Datos!$D$94&gt;7),Paso01!W93,0)</f>
        <v>0</v>
      </c>
      <c r="X94">
        <f>IF(AND(Datos!$E$94&gt;Paso01!$O92,Datos!$D$94&gt;8),Paso01!X93,0)</f>
        <v>0</v>
      </c>
      <c r="Y94">
        <f>IF(AND(Datos!$E$94&gt;Paso01!$O92,Datos!$D$94&gt;9),Paso01!Y93,0)</f>
        <v>0</v>
      </c>
      <c r="Z94">
        <f>IF(AND(Datos!$E$94&gt;Paso01!$O92,Datos!$D$94&gt;10),Paso01!Z93,0)</f>
        <v>0</v>
      </c>
      <c r="AA94">
        <f>IF(AND(Datos!$E$94&gt;Paso01!$O92,Datos!$D$94&gt;11),Paso01!AA93,0)</f>
        <v>0</v>
      </c>
      <c r="AB94" s="62">
        <f>MAX(P94:AA94)</f>
        <v>0</v>
      </c>
      <c r="AC94">
        <v>308</v>
      </c>
      <c r="AD94">
        <f>+AB94/AC94</f>
        <v>0</v>
      </c>
    </row>
    <row r="95" spans="15:32" hidden="1">
      <c r="O95">
        <v>2020</v>
      </c>
      <c r="P95">
        <f>IF(Datos!$E$94&gt;O93,+AA93+(AA93*M31)+P32,0)</f>
        <v>0</v>
      </c>
      <c r="Q95">
        <f>IF(Datos!$E$94&gt;$O93,+P95+(P95*B32)+Q32,0)</f>
        <v>0</v>
      </c>
      <c r="R95">
        <f>IF(Datos!$E$94&gt;$O93,+Q95+(Q95*C32)+R32,0)</f>
        <v>0</v>
      </c>
      <c r="S95">
        <f>IF(Datos!$E$94&gt;$O93,+R95+(R95*D32)+S32,0)</f>
        <v>0</v>
      </c>
      <c r="T95">
        <f>IF(Datos!$E$94&gt;$O93,+S95+(S95*E32)+T32,0)</f>
        <v>0</v>
      </c>
      <c r="U95">
        <f>IF(Datos!$E$94&gt;$O93,+T95+(T95*F32)+U32,0)</f>
        <v>0</v>
      </c>
      <c r="V95">
        <f>IF(Datos!$E$94&gt;$O93,+U95+(U95*G32)+V32,0)</f>
        <v>0</v>
      </c>
      <c r="W95">
        <f>IF(Datos!$E$94&gt;$O93,+V95+(V95*H32)+W32,0)</f>
        <v>0</v>
      </c>
      <c r="X95">
        <f>IF(Datos!$E$94&gt;$O93,+W95+(W95*I32)+X32,0)</f>
        <v>0</v>
      </c>
      <c r="Y95">
        <f>IF(Datos!$E$94&gt;$O93,+X95+(X95*J32)+Y32,0)</f>
        <v>0</v>
      </c>
      <c r="Z95">
        <f>IF(Datos!$E$94&gt;$O93,+Y95+(Y95*K32)+Z32,0)</f>
        <v>0</v>
      </c>
      <c r="AA95">
        <f>IF(Datos!$E$94&gt;$O93,+Z95+(Z95*L32)+AA32,0)</f>
        <v>0</v>
      </c>
      <c r="AB95" s="62"/>
      <c r="AF95">
        <v>23</v>
      </c>
    </row>
    <row r="96" spans="15:32" hidden="1">
      <c r="P96">
        <f>IF(AND(Datos!$E$94&gt;Paso01!$O94,Datos!$D$94&gt;0),Paso01!P95,0)</f>
        <v>0</v>
      </c>
      <c r="Q96">
        <f>IF(AND(Datos!$E$94&gt;Paso01!$O94,Datos!$D$94&gt;1),Paso01!Q95,0)</f>
        <v>0</v>
      </c>
      <c r="R96">
        <f>IF(AND(Datos!$E$94&gt;Paso01!$O94,Datos!$D$94&gt;2),Paso01!R95,0)</f>
        <v>0</v>
      </c>
      <c r="S96">
        <f>IF(AND(Datos!$E$94&gt;Paso01!$O94,Datos!$D$94&gt;3),Paso01!S95,0)</f>
        <v>0</v>
      </c>
      <c r="T96">
        <f>IF(AND(Datos!$E$94&gt;Paso01!$O94,Datos!$D$94&gt;4),Paso01!T95,0)</f>
        <v>0</v>
      </c>
      <c r="U96">
        <f>IF(AND(Datos!$E$94&gt;Paso01!$O94,Datos!$D$94&gt;5),Paso01!U95,0)</f>
        <v>0</v>
      </c>
      <c r="V96">
        <f>IF(AND(Datos!$E$94&gt;Paso01!$O94,Datos!$D$94&gt;6),Paso01!V95,0)</f>
        <v>0</v>
      </c>
      <c r="W96">
        <f>IF(AND(Datos!$E$94&gt;Paso01!$O94,Datos!$D$94&gt;7),Paso01!W95,0)</f>
        <v>0</v>
      </c>
      <c r="X96">
        <f>IF(AND(Datos!$E$94&gt;Paso01!$O94,Datos!$D$94&gt;8),Paso01!X95,0)</f>
        <v>0</v>
      </c>
      <c r="Y96">
        <f>IF(AND(Datos!$E$94&gt;Paso01!$O94,Datos!$D$94&gt;9),Paso01!Y95,0)</f>
        <v>0</v>
      </c>
      <c r="Z96">
        <f>IF(AND(Datos!$E$94&gt;Paso01!$O94,Datos!$D$94&gt;10),Paso01!Z95,0)</f>
        <v>0</v>
      </c>
      <c r="AA96">
        <f>IF(AND(Datos!$E$94&gt;Paso01!$O94,Datos!$D$94&gt;11),Paso01!AA95,0)</f>
        <v>0</v>
      </c>
      <c r="AB96" s="62">
        <f>MAX(P96:AA96)</f>
        <v>0</v>
      </c>
      <c r="AC96">
        <v>322</v>
      </c>
      <c r="AD96">
        <f>+AB96/AC96</f>
        <v>0</v>
      </c>
    </row>
    <row r="97" spans="15:32" hidden="1">
      <c r="O97">
        <v>2021</v>
      </c>
      <c r="P97">
        <f>IF(Datos!$E$94&gt;O95,+AA95+(AA95*M32)+P33,0)</f>
        <v>0</v>
      </c>
      <c r="Q97">
        <f>IF(Datos!$E$94&gt;$O95,+P97+(P97*B33)+Q33,0)</f>
        <v>0</v>
      </c>
      <c r="R97">
        <f>IF(Datos!$E$94&gt;$O95,+Q97+(Q97*C33)+R33,0)</f>
        <v>0</v>
      </c>
      <c r="S97">
        <f>IF(Datos!$E$94&gt;$O95,+R97+(R97*D33)+S33,0)</f>
        <v>0</v>
      </c>
      <c r="T97">
        <f>IF(Datos!$E$94&gt;$O95,+S97+(S97*E33)+T33,0)</f>
        <v>0</v>
      </c>
      <c r="U97">
        <f>IF(Datos!$E$94&gt;$O95,+T97+(T97*F33)+U33,0)</f>
        <v>0</v>
      </c>
      <c r="V97">
        <f>IF(Datos!$E$94&gt;$O95,+U97+(U97*G33)+V33,0)</f>
        <v>0</v>
      </c>
      <c r="W97">
        <f>IF(Datos!$E$94&gt;$O95,+V97+(V97*H33)+W33,0)</f>
        <v>0</v>
      </c>
      <c r="X97">
        <f>IF(Datos!$E$94&gt;$O95,+W97+(W97*I33)+X33,0)</f>
        <v>0</v>
      </c>
      <c r="Y97">
        <f>IF(Datos!$E$94&gt;$O95,+X97+(X97*J33)+Y33,0)</f>
        <v>0</v>
      </c>
      <c r="Z97">
        <f>IF(Datos!$E$94&gt;$O95,+Y97+(Y97*K33)+Z33,0)</f>
        <v>0</v>
      </c>
      <c r="AA97">
        <f>IF(Datos!$E$94&gt;$O95,+Z97+(Z97*L33)+AA33,0)</f>
        <v>0</v>
      </c>
      <c r="AB97" s="62"/>
      <c r="AF97">
        <v>24</v>
      </c>
    </row>
    <row r="98" spans="15:32" hidden="1">
      <c r="P98">
        <f>IF(AND(Datos!$E$94&gt;Paso01!$O96,Datos!$D$94&gt;0),Paso01!P97,0)</f>
        <v>0</v>
      </c>
      <c r="Q98">
        <f>IF(AND(Datos!$E$94&gt;Paso01!$O96,Datos!$D$94&gt;1),Paso01!Q97,0)</f>
        <v>0</v>
      </c>
      <c r="R98">
        <f>IF(AND(Datos!$E$94&gt;Paso01!$O96,Datos!$D$94&gt;2),Paso01!R97,0)</f>
        <v>0</v>
      </c>
      <c r="S98">
        <f>IF(AND(Datos!$E$94&gt;Paso01!$O96,Datos!$D$94&gt;3),Paso01!S97,0)</f>
        <v>0</v>
      </c>
      <c r="T98">
        <f>IF(AND(Datos!$E$94&gt;Paso01!$O96,Datos!$D$94&gt;4),Paso01!T97,0)</f>
        <v>0</v>
      </c>
      <c r="U98">
        <f>IF(AND(Datos!$E$94&gt;Paso01!$O96,Datos!$D$94&gt;5),Paso01!U97,0)</f>
        <v>0</v>
      </c>
      <c r="V98">
        <f>IF(AND(Datos!$E$94&gt;Paso01!$O96,Datos!$D$94&gt;6),Paso01!V97,0)</f>
        <v>0</v>
      </c>
      <c r="W98">
        <f>IF(AND(Datos!$E$94&gt;Paso01!$O96,Datos!$D$94&gt;7),Paso01!W97,0)</f>
        <v>0</v>
      </c>
      <c r="X98">
        <f>IF(AND(Datos!$E$94&gt;Paso01!$O96,Datos!$D$94&gt;8),Paso01!X97,0)</f>
        <v>0</v>
      </c>
      <c r="Y98">
        <f>IF(AND(Datos!$E$94&gt;Paso01!$O96,Datos!$D$94&gt;9),Paso01!Y97,0)</f>
        <v>0</v>
      </c>
      <c r="Z98">
        <f>IF(AND(Datos!$E$94&gt;Paso01!$O96,Datos!$D$94&gt;10),Paso01!Z97,0)</f>
        <v>0</v>
      </c>
      <c r="AA98">
        <f>IF(AND(Datos!$E$94&gt;Paso01!$O96,Datos!$D$94&gt;11),Paso01!AA97,0)</f>
        <v>0</v>
      </c>
      <c r="AB98" s="62">
        <f>MAX(P98:AA98)</f>
        <v>0</v>
      </c>
      <c r="AC98">
        <v>336</v>
      </c>
      <c r="AD98">
        <f>+AB98/AC98</f>
        <v>0</v>
      </c>
    </row>
    <row r="99" spans="15:32" hidden="1">
      <c r="O99">
        <v>2022</v>
      </c>
      <c r="P99">
        <f>IF(Datos!$E$94&gt;O97,+AA97+(AA97*M33)+P34,0)</f>
        <v>0</v>
      </c>
      <c r="Q99">
        <f>IF(Datos!$E$94&gt;$O97,+P99+(P99*B34)+Q34,0)</f>
        <v>0</v>
      </c>
      <c r="R99">
        <f>IF(Datos!$E$94&gt;$O97,+Q99+(Q99*C34)+R34,0)</f>
        <v>0</v>
      </c>
      <c r="S99">
        <f>IF(Datos!$E$94&gt;$O97,+R99+(R99*D34)+S34,0)</f>
        <v>0</v>
      </c>
      <c r="T99">
        <f>IF(Datos!$E$94&gt;$O97,+S99+(S99*E34)+T34,0)</f>
        <v>0</v>
      </c>
      <c r="U99">
        <f>IF(Datos!$E$94&gt;$O97,+T99+(T99*F34)+U34,0)</f>
        <v>0</v>
      </c>
      <c r="V99">
        <f>IF(Datos!$E$94&gt;$O97,+U99+(U99*G34)+V34,0)</f>
        <v>0</v>
      </c>
      <c r="W99">
        <f>IF(Datos!$E$94&gt;$O97,+V99+(V99*H34)+W34,0)</f>
        <v>0</v>
      </c>
      <c r="X99">
        <f>IF(Datos!$E$94&gt;$O97,+W99+(W99*I34)+X34,0)</f>
        <v>0</v>
      </c>
      <c r="Y99">
        <f>IF(Datos!$E$94&gt;$O97,+X99+(X99*J34)+Y34,0)</f>
        <v>0</v>
      </c>
      <c r="Z99">
        <f>IF(Datos!$E$94&gt;$O97,+Y99+(Y99*K34)+Z34,0)</f>
        <v>0</v>
      </c>
      <c r="AA99">
        <f>IF(Datos!$E$94&gt;$O97,+Z99+(Z99*L34)+AA34,0)</f>
        <v>0</v>
      </c>
      <c r="AB99" s="62"/>
      <c r="AF99">
        <v>25</v>
      </c>
    </row>
    <row r="100" spans="15:32" hidden="1">
      <c r="P100">
        <f>IF(AND(Datos!$E$94&gt;Paso01!$O98,Datos!$D$94&gt;0),Paso01!P99,0)</f>
        <v>0</v>
      </c>
      <c r="Q100">
        <f>IF(AND(Datos!$E$94&gt;Paso01!$O98,Datos!$D$94&gt;1),Paso01!Q99,0)</f>
        <v>0</v>
      </c>
      <c r="R100">
        <f>IF(AND(Datos!$E$94&gt;Paso01!$O98,Datos!$D$94&gt;2),Paso01!R99,0)</f>
        <v>0</v>
      </c>
      <c r="S100">
        <f>IF(AND(Datos!$E$94&gt;Paso01!$O98,Datos!$D$94&gt;3),Paso01!S99,0)</f>
        <v>0</v>
      </c>
      <c r="T100">
        <f>IF(AND(Datos!$E$94&gt;Paso01!$O98,Datos!$D$94&gt;4),Paso01!T99,0)</f>
        <v>0</v>
      </c>
      <c r="U100">
        <f>IF(AND(Datos!$E$94&gt;Paso01!$O98,Datos!$D$94&gt;5),Paso01!U99,0)</f>
        <v>0</v>
      </c>
      <c r="V100">
        <f>IF(AND(Datos!$E$94&gt;Paso01!$O98,Datos!$D$94&gt;6),Paso01!V99,0)</f>
        <v>0</v>
      </c>
      <c r="W100">
        <f>IF(AND(Datos!$E$94&gt;Paso01!$O98,Datos!$D$94&gt;7),Paso01!W99,0)</f>
        <v>0</v>
      </c>
      <c r="X100">
        <f>IF(AND(Datos!$E$94&gt;Paso01!$O98,Datos!$D$94&gt;8),Paso01!X99,0)</f>
        <v>0</v>
      </c>
      <c r="Y100">
        <f>IF(AND(Datos!$E$94&gt;Paso01!$O98,Datos!$D$94&gt;9),Paso01!Y99,0)</f>
        <v>0</v>
      </c>
      <c r="Z100">
        <f>IF(AND(Datos!$E$94&gt;Paso01!$O98,Datos!$D$94&gt;10),Paso01!Z99,0)</f>
        <v>0</v>
      </c>
      <c r="AA100">
        <f>IF(AND(Datos!$E$94&gt;Paso01!$O98,Datos!$D$94&gt;11),Paso01!AA99,0)</f>
        <v>0</v>
      </c>
      <c r="AB100" s="62">
        <f>MAX(P100:AA100)</f>
        <v>0</v>
      </c>
      <c r="AC100">
        <v>350</v>
      </c>
      <c r="AD100">
        <f>+AB100/AC100</f>
        <v>0</v>
      </c>
    </row>
    <row r="101" spans="15:32" hidden="1">
      <c r="O101">
        <v>2023</v>
      </c>
      <c r="P101">
        <f>IF(Datos!$E$94&gt;O99,+AA99+(AA99*M34)+P35,0)</f>
        <v>0</v>
      </c>
      <c r="Q101">
        <f>IF(Datos!$E$94&gt;$O99,+P101+(P101*B35)+Q35,0)</f>
        <v>0</v>
      </c>
      <c r="R101">
        <f>IF(Datos!$E$94&gt;$O99,+Q101+(Q101*C35)+R35,0)</f>
        <v>0</v>
      </c>
      <c r="S101">
        <f>IF(Datos!$E$94&gt;$O99,+R101+(R101*D35)+S35,0)</f>
        <v>0</v>
      </c>
      <c r="T101">
        <f>IF(Datos!$E$94&gt;$O99,+S101+(S101*E35)+T35,0)</f>
        <v>0</v>
      </c>
      <c r="U101">
        <f>IF(Datos!$E$94&gt;$O99,+T101+(T101*F35)+U35,0)</f>
        <v>0</v>
      </c>
      <c r="V101">
        <f>IF(Datos!$E$94&gt;$O99,+U101+(U101*G35)+V35,0)</f>
        <v>0</v>
      </c>
      <c r="W101">
        <f>IF(Datos!$E$94&gt;$O99,+V101+(V101*H35)+W35,0)</f>
        <v>0</v>
      </c>
      <c r="X101">
        <f>IF(Datos!$E$94&gt;$O99,+W101+(W101*I35)+X35,0)</f>
        <v>0</v>
      </c>
      <c r="Y101">
        <f>IF(Datos!$E$94&gt;$O99,+X101+(X101*J35)+Y35,0)</f>
        <v>0</v>
      </c>
      <c r="Z101">
        <f>IF(Datos!$E$94&gt;$O99,+Y101+(Y101*K35)+Z35,0)</f>
        <v>0</v>
      </c>
      <c r="AA101">
        <f>IF(Datos!$E$94&gt;$O99,+Z101+(Z101*L35)+AA35,0)</f>
        <v>0</v>
      </c>
      <c r="AB101" s="62"/>
      <c r="AF101">
        <v>25</v>
      </c>
    </row>
    <row r="102" spans="15:32" hidden="1">
      <c r="P102">
        <f>IF(AND(Datos!$E$94&gt;Paso01!$O100,Datos!$D$94&gt;0),Paso01!P101,0)</f>
        <v>0</v>
      </c>
      <c r="Q102">
        <f>IF(AND(Datos!$E$94&gt;Paso01!$O100,Datos!$D$94&gt;1),Paso01!Q101,0)</f>
        <v>0</v>
      </c>
      <c r="R102">
        <f>IF(AND(Datos!$E$94&gt;Paso01!$O100,Datos!$D$94&gt;2),Paso01!R101,0)</f>
        <v>0</v>
      </c>
      <c r="S102">
        <f>IF(AND(Datos!$E$94&gt;Paso01!$O100,Datos!$D$94&gt;3),Paso01!S101,0)</f>
        <v>0</v>
      </c>
      <c r="T102">
        <f>IF(AND(Datos!$E$94&gt;Paso01!$O100,Datos!$D$94&gt;4),Paso01!T101,0)</f>
        <v>0</v>
      </c>
      <c r="U102">
        <f>IF(AND(Datos!$E$94&gt;Paso01!$O100,Datos!$D$94&gt;5),Paso01!U101,0)</f>
        <v>0</v>
      </c>
      <c r="V102">
        <f>IF(AND(Datos!$E$94&gt;Paso01!$O100,Datos!$D$94&gt;6),Paso01!V101,0)</f>
        <v>0</v>
      </c>
      <c r="W102">
        <f>IF(AND(Datos!$E$94&gt;Paso01!$O100,Datos!$D$94&gt;7),Paso01!W101,0)</f>
        <v>0</v>
      </c>
      <c r="X102">
        <f>IF(AND(Datos!$E$94&gt;Paso01!$O100,Datos!$D$94&gt;8),Paso01!X101,0)</f>
        <v>0</v>
      </c>
      <c r="Y102">
        <f>IF(AND(Datos!$E$94&gt;Paso01!$O100,Datos!$D$94&gt;9),Paso01!Y101,0)</f>
        <v>0</v>
      </c>
      <c r="Z102">
        <f>IF(AND(Datos!$E$94&gt;Paso01!$O100,Datos!$D$94&gt;10),Paso01!Z101,0)</f>
        <v>0</v>
      </c>
      <c r="AA102">
        <f>IF(AND(Datos!$E$94&gt;Paso01!$O100,Datos!$D$94&gt;11),Paso01!AA101,0)</f>
        <v>0</v>
      </c>
      <c r="AB102" s="62"/>
      <c r="AC102">
        <v>350</v>
      </c>
    </row>
    <row r="103" spans="15:32" hidden="1">
      <c r="O103">
        <v>2024</v>
      </c>
      <c r="P103">
        <f>IF(Datos!$E$94&gt;O101,+AA101+(AA101*M35)+P36,0)</f>
        <v>0</v>
      </c>
      <c r="Q103">
        <f>IF(Datos!$E$94&gt;$O101,+P103+(P103*B36)+Q36,0)</f>
        <v>0</v>
      </c>
      <c r="R103">
        <f>IF(Datos!$E$94&gt;$O101,+Q103+(Q103*C36)+R36,0)</f>
        <v>0</v>
      </c>
      <c r="S103">
        <f>IF(Datos!$E$94&gt;$O101,+R103+(R103*D36)+S36,0)</f>
        <v>0</v>
      </c>
      <c r="T103">
        <f>IF(Datos!$E$94&gt;$O101,+S103+(S103*E36)+T36,0)</f>
        <v>0</v>
      </c>
      <c r="U103">
        <f>IF(Datos!$E$94&gt;$O101,+T103+(T103*F36)+U36,0)</f>
        <v>0</v>
      </c>
      <c r="V103">
        <f>IF(Datos!$E$94&gt;$O101,+U103+(U103*G36)+V36,0)</f>
        <v>0</v>
      </c>
      <c r="W103">
        <f>IF(Datos!$E$94&gt;$O101,+V103+(V103*H36)+W36,0)</f>
        <v>0</v>
      </c>
      <c r="X103">
        <f>IF(Datos!$E$94&gt;$O101,+W103+(W103*I36)+X36,0)</f>
        <v>0</v>
      </c>
      <c r="Y103">
        <f>IF(Datos!$E$94&gt;$O101,+X103+(X103*J36)+Y36,0)</f>
        <v>0</v>
      </c>
      <c r="Z103">
        <f>IF(Datos!$E$94&gt;$O101,+Y103+(Y103*K36)+Z36,0)</f>
        <v>0</v>
      </c>
      <c r="AA103">
        <f>IF(Datos!$E$94&gt;$O101,+Z103+(Z103*L36)+AA36,0)</f>
        <v>0</v>
      </c>
      <c r="AB103" s="62"/>
      <c r="AF103">
        <v>25</v>
      </c>
    </row>
    <row r="104" spans="15:32" hidden="1">
      <c r="AB104" s="62"/>
      <c r="AC104">
        <v>350</v>
      </c>
    </row>
    <row r="105" spans="15:32" hidden="1">
      <c r="O105">
        <v>2025</v>
      </c>
      <c r="P105">
        <f>IF(Datos!$E$94&gt;O103,+AA103+(AA103*M36)+P37,0)</f>
        <v>0</v>
      </c>
      <c r="Q105">
        <f>IF(Datos!$E$94&gt;$O103,+P105+(P105*B37)+Q37,0)</f>
        <v>0</v>
      </c>
      <c r="R105">
        <f>IF(Datos!$E$94&gt;$O103,+Q105+(Q105*C37)+R37,0)</f>
        <v>0</v>
      </c>
      <c r="S105">
        <f>IF(Datos!$E$94&gt;$O103,+R105+(R105*D37)+S37,0)</f>
        <v>0</v>
      </c>
      <c r="T105">
        <f>IF(Datos!$E$94&gt;$O103,+S105+(S105*E37)+T37,0)</f>
        <v>0</v>
      </c>
      <c r="U105">
        <f>IF(Datos!$E$94&gt;$O103,+T105+(T105*F37)+U37,0)</f>
        <v>0</v>
      </c>
      <c r="V105">
        <f>IF(Datos!$E$94&gt;$O103,+U105+(U105*G37)+V37,0)</f>
        <v>0</v>
      </c>
      <c r="W105">
        <f>IF(Datos!$E$94&gt;$O103,+V105+(V105*H37)+W37,0)</f>
        <v>0</v>
      </c>
      <c r="X105">
        <f>IF(Datos!$E$94&gt;$O103,+W105+(W105*I37)+X37,0)</f>
        <v>0</v>
      </c>
      <c r="Y105">
        <f>IF(Datos!$E$94&gt;$O103,+X105+(X105*J37)+Y37,0)</f>
        <v>0</v>
      </c>
      <c r="Z105">
        <f>IF(Datos!$E$94&gt;$O103,+Y105+(Y105*K37)+Z37,0)</f>
        <v>0</v>
      </c>
      <c r="AA105">
        <f>IF(Datos!$E$94&gt;$O103,+Z105+(Z105*L37)+AA37,0)</f>
        <v>0</v>
      </c>
      <c r="AB105" s="62"/>
      <c r="AF105">
        <v>25</v>
      </c>
    </row>
    <row r="106" spans="15:32" hidden="1">
      <c r="AB106" s="62"/>
      <c r="AC106">
        <v>350</v>
      </c>
    </row>
    <row r="107" spans="15:32" hidden="1">
      <c r="O107">
        <v>2026</v>
      </c>
      <c r="P107">
        <f>IF(Datos!$E$94&gt;O105,+AA105+(AA105*M37)+P38,0)</f>
        <v>0</v>
      </c>
      <c r="Q107">
        <f>IF(Datos!$E$94&gt;$O105,+P107+(P107*B38)+Q38,0)</f>
        <v>0</v>
      </c>
      <c r="R107">
        <f>IF(Datos!$E$94&gt;$O105,+Q107+(Q107*C38)+R38,0)</f>
        <v>0</v>
      </c>
      <c r="S107">
        <f>IF(Datos!$E$94&gt;$O105,+R107+(R107*D38)+S38,0)</f>
        <v>0</v>
      </c>
      <c r="T107">
        <f>IF(Datos!$E$94&gt;$O105,+S107+(S107*E38)+T38,0)</f>
        <v>0</v>
      </c>
      <c r="U107">
        <f>IF(Datos!$E$94&gt;$O105,+T107+(T107*F38)+U38,0)</f>
        <v>0</v>
      </c>
      <c r="V107">
        <f>IF(Datos!$E$94&gt;$O105,+U107+(U107*G38)+V38,0)</f>
        <v>0</v>
      </c>
      <c r="W107">
        <f>IF(Datos!$E$94&gt;$O105,+V107+(V107*H38)+W38,0)</f>
        <v>0</v>
      </c>
      <c r="X107">
        <f>IF(Datos!$E$94&gt;$O105,+W107+(W107*I38)+X38,0)</f>
        <v>0</v>
      </c>
      <c r="Y107">
        <f>IF(Datos!$E$94&gt;$O105,+X107+(X107*J38)+Y38,0)</f>
        <v>0</v>
      </c>
      <c r="Z107">
        <f>IF(Datos!$E$94&gt;$O105,+Y107+(Y107*K38)+Z38,0)</f>
        <v>0</v>
      </c>
      <c r="AA107">
        <f>IF(Datos!$E$94&gt;$O105,+Z107+(Z107*L38)+AA38,0)</f>
        <v>0</v>
      </c>
      <c r="AB107" s="62"/>
      <c r="AF107">
        <v>25</v>
      </c>
    </row>
    <row r="108" spans="15:32" hidden="1">
      <c r="AB108" s="62"/>
      <c r="AC108">
        <v>350</v>
      </c>
    </row>
    <row r="109" spans="15:32" hidden="1">
      <c r="O109">
        <v>2027</v>
      </c>
      <c r="P109">
        <f>IF(Datos!$E$94&gt;O107,+AA107+(AA107*M38)+P39,0)</f>
        <v>0</v>
      </c>
      <c r="Q109">
        <f>IF(Datos!$E$94&gt;$O107,+P109+(P109*B39)+Q39,0)</f>
        <v>0</v>
      </c>
      <c r="R109">
        <f>IF(Datos!$E$94&gt;$O107,+Q109+(Q109*C39)+R39,0)</f>
        <v>0</v>
      </c>
      <c r="S109">
        <f>IF(Datos!$E$94&gt;$O107,+R109+(R109*D39)+S39,0)</f>
        <v>0</v>
      </c>
      <c r="T109">
        <f>IF(Datos!$E$94&gt;$O107,+S109+(S109*E39)+T39,0)</f>
        <v>0</v>
      </c>
      <c r="U109">
        <f>IF(Datos!$E$94&gt;$O107,+T109+(T109*F39)+U39,0)</f>
        <v>0</v>
      </c>
      <c r="V109">
        <f>IF(Datos!$E$94&gt;$O107,+U109+(U109*G39)+V39,0)</f>
        <v>0</v>
      </c>
      <c r="W109">
        <f>IF(Datos!$E$94&gt;$O107,+V109+(V109*H39)+W39,0)</f>
        <v>0</v>
      </c>
      <c r="X109">
        <f>IF(Datos!$E$94&gt;$O107,+W109+(W109*I39)+X39,0)</f>
        <v>0</v>
      </c>
      <c r="Y109">
        <f>IF(Datos!$E$94&gt;$O107,+X109+(X109*J39)+Y39,0)</f>
        <v>0</v>
      </c>
      <c r="Z109">
        <f>IF(Datos!$E$94&gt;$O107,+Y109+(Y109*K39)+Z39,0)</f>
        <v>0</v>
      </c>
      <c r="AA109">
        <f>IF(Datos!$E$94&gt;$O107,+Z109+(Z109*L39)+AA39,0)</f>
        <v>0</v>
      </c>
      <c r="AB109" s="62"/>
      <c r="AF109">
        <v>25</v>
      </c>
    </row>
    <row r="110" spans="15:32" hidden="1">
      <c r="AB110" s="62"/>
      <c r="AC110">
        <v>350</v>
      </c>
    </row>
    <row r="111" spans="15:32" hidden="1">
      <c r="O111">
        <v>2028</v>
      </c>
      <c r="P111">
        <f>IF(Datos!$E$94&gt;O109,+AA109+(AA109*M39)+P40,0)</f>
        <v>0</v>
      </c>
      <c r="Q111">
        <f>IF(Datos!$E$94&gt;$O109,+P111+(P111*B40)+Q40,0)</f>
        <v>0</v>
      </c>
      <c r="R111">
        <f>IF(Datos!$E$94&gt;$O109,+Q111+(Q111*C40)+R40,0)</f>
        <v>0</v>
      </c>
      <c r="S111">
        <f>IF(Datos!$E$94&gt;$O109,+R111+(R111*D40)+S40,0)</f>
        <v>0</v>
      </c>
      <c r="T111">
        <f>IF(Datos!$E$94&gt;$O109,+S111+(S111*E40)+T40,0)</f>
        <v>0</v>
      </c>
      <c r="U111">
        <f>IF(Datos!$E$94&gt;$O109,+T111+(T111*F40)+U40,0)</f>
        <v>0</v>
      </c>
      <c r="V111">
        <f>IF(Datos!$E$94&gt;$O109,+U111+(U111*G40)+V40,0)</f>
        <v>0</v>
      </c>
      <c r="W111">
        <f>IF(Datos!$E$94&gt;$O109,+V111+(V111*H40)+W40,0)</f>
        <v>0</v>
      </c>
      <c r="X111">
        <f>IF(Datos!$E$94&gt;$O109,+W111+(W111*I40)+X40,0)</f>
        <v>0</v>
      </c>
      <c r="Y111">
        <f>IF(Datos!$E$94&gt;$O109,+X111+(X111*J40)+Y40,0)</f>
        <v>0</v>
      </c>
      <c r="Z111">
        <f>IF(Datos!$E$94&gt;$O109,+Y111+(Y111*K40)+Z40,0)</f>
        <v>0</v>
      </c>
      <c r="AA111">
        <f>IF(Datos!$E$94&gt;$O109,+Z111+(Z111*L40)+AA40,0)</f>
        <v>0</v>
      </c>
      <c r="AB111" s="62"/>
      <c r="AF111">
        <v>25</v>
      </c>
    </row>
    <row r="112" spans="15:32" hidden="1">
      <c r="AB112" s="62"/>
      <c r="AC112">
        <v>350</v>
      </c>
    </row>
    <row r="113" spans="15:32" hidden="1">
      <c r="O113">
        <v>2029</v>
      </c>
      <c r="P113">
        <f>IF(Datos!$E$94&gt;O111,+AA111+(AA111*M40)+P41,0)</f>
        <v>0</v>
      </c>
      <c r="Q113">
        <f>IF(Datos!$E$94&gt;$O111,+P113+(P113*B41)+Q41,0)</f>
        <v>0</v>
      </c>
      <c r="R113">
        <f>IF(Datos!$E$94&gt;$O111,+Q113+(Q113*C41)+R41,0)</f>
        <v>0</v>
      </c>
      <c r="S113">
        <f>IF(Datos!$E$94&gt;$O111,+R113+(R113*D41)+S41,0)</f>
        <v>0</v>
      </c>
      <c r="T113">
        <f>IF(Datos!$E$94&gt;$O111,+S113+(S113*E41)+T41,0)</f>
        <v>0</v>
      </c>
      <c r="U113">
        <f>IF(Datos!$E$94&gt;$O111,+T113+(T113*F41)+U41,0)</f>
        <v>0</v>
      </c>
      <c r="V113">
        <f>IF(Datos!$E$94&gt;$O111,+U113+(U113*G41)+V41,0)</f>
        <v>0</v>
      </c>
      <c r="W113">
        <f>IF(Datos!$E$94&gt;$O111,+V113+(V113*H41)+W41,0)</f>
        <v>0</v>
      </c>
      <c r="X113">
        <f>IF(Datos!$E$94&gt;$O111,+W113+(W113*I41)+X41,0)</f>
        <v>0</v>
      </c>
      <c r="Y113">
        <f>IF(Datos!$E$94&gt;$O111,+X113+(X113*J41)+Y41,0)</f>
        <v>0</v>
      </c>
      <c r="Z113">
        <f>IF(Datos!$E$94&gt;$O111,+Y113+(Y113*K41)+Z41,0)</f>
        <v>0</v>
      </c>
      <c r="AA113">
        <f>IF(Datos!$E$94&gt;$O111,+Z113+(Z113*L41)+AA41,0)</f>
        <v>0</v>
      </c>
      <c r="AB113" s="62"/>
      <c r="AF113">
        <v>25</v>
      </c>
    </row>
    <row r="114" spans="15:32" hidden="1">
      <c r="AB114" s="62"/>
      <c r="AC114">
        <v>350</v>
      </c>
    </row>
    <row r="115" spans="15:32" hidden="1">
      <c r="O115">
        <v>2030</v>
      </c>
      <c r="P115">
        <f>IF(Datos!$E$94&gt;O113,+AA113+(AA113*M41)+P42,0)</f>
        <v>0</v>
      </c>
      <c r="Q115">
        <f>IF(Datos!$E$94&gt;$O113,+P115+(P115*B42)+Q42,0)</f>
        <v>0</v>
      </c>
      <c r="R115">
        <f>IF(Datos!$E$94&gt;$O113,+Q115+(Q115*C42)+R42,0)</f>
        <v>0</v>
      </c>
      <c r="S115">
        <f>IF(Datos!$E$94&gt;$O113,+R115+(R115*D42)+S42,0)</f>
        <v>0</v>
      </c>
      <c r="T115">
        <f>IF(Datos!$E$94&gt;$O113,+S115+(S115*E42)+T42,0)</f>
        <v>0</v>
      </c>
      <c r="U115">
        <f>IF(Datos!$E$94&gt;$O113,+T115+(T115*F42)+U42,0)</f>
        <v>0</v>
      </c>
      <c r="V115">
        <f>IF(Datos!$E$94&gt;$O113,+U115+(U115*G42)+V42,0)</f>
        <v>0</v>
      </c>
      <c r="W115">
        <f>IF(Datos!$E$94&gt;$O113,+V115+(V115*H42)+W42,0)</f>
        <v>0</v>
      </c>
      <c r="X115">
        <f>IF(Datos!$E$94&gt;$O113,+W115+(W115*I42)+X42,0)</f>
        <v>0</v>
      </c>
      <c r="Y115">
        <f>IF(Datos!$E$94&gt;$O113,+X115+(X115*J42)+Y42,0)</f>
        <v>0</v>
      </c>
      <c r="Z115">
        <f>IF(Datos!$E$94&gt;$O113,+Y115+(Y115*K42)+Z42,0)</f>
        <v>0</v>
      </c>
      <c r="AA115">
        <f>IF(Datos!$E$94&gt;$O113,+Z115+(Z115*L42)+AA42,0)</f>
        <v>0</v>
      </c>
      <c r="AB115" s="62"/>
      <c r="AF115">
        <v>25</v>
      </c>
    </row>
    <row r="116" spans="15:32" hidden="1">
      <c r="AB116" s="62"/>
      <c r="AC116">
        <v>350</v>
      </c>
    </row>
    <row r="117" spans="15:32" hidden="1">
      <c r="O117">
        <v>2031</v>
      </c>
      <c r="P117">
        <f>IF(Datos!$E$94&gt;O115,+AA115+(AA115*M42)+P43,0)</f>
        <v>0</v>
      </c>
      <c r="Q117">
        <f>IF(Datos!$E$94&gt;$O115,+P117+(P117*B43)+Q43,0)</f>
        <v>0</v>
      </c>
      <c r="R117">
        <f>IF(Datos!$E$94&gt;$O115,+Q117+(Q117*C43)+R43,0)</f>
        <v>0</v>
      </c>
      <c r="S117">
        <f>IF(Datos!$E$94&gt;$O115,+R117+(R117*D43)+S43,0)</f>
        <v>0</v>
      </c>
      <c r="T117">
        <f>IF(Datos!$E$94&gt;$O115,+S117+(S117*E43)+T43,0)</f>
        <v>0</v>
      </c>
      <c r="U117">
        <f>IF(Datos!$E$94&gt;$O115,+T117+(T117*F43)+U43,0)</f>
        <v>0</v>
      </c>
      <c r="V117">
        <f>IF(Datos!$E$94&gt;$O115,+U117+(U117*G43)+V43,0)</f>
        <v>0</v>
      </c>
      <c r="W117">
        <f>IF(Datos!$E$94&gt;$O115,+V117+(V117*H43)+W43,0)</f>
        <v>0</v>
      </c>
      <c r="X117">
        <f>IF(Datos!$E$94&gt;$O115,+W117+(W117*I43)+X43,0)</f>
        <v>0</v>
      </c>
      <c r="Y117">
        <f>IF(Datos!$E$94&gt;$O115,+X117+(X117*J43)+Y43,0)</f>
        <v>0</v>
      </c>
      <c r="Z117">
        <f>IF(Datos!$E$94&gt;$O115,+Y117+(Y117*K43)+Z43,0)</f>
        <v>0</v>
      </c>
      <c r="AA117">
        <f>IF(Datos!$E$94&gt;$O115,+Z117+(Z117*L43)+AA43,0)</f>
        <v>0</v>
      </c>
      <c r="AB117" s="62"/>
      <c r="AF117">
        <v>25</v>
      </c>
    </row>
    <row r="118" spans="15:32" hidden="1">
      <c r="AB118" s="62"/>
      <c r="AC118">
        <v>350</v>
      </c>
    </row>
    <row r="119" spans="15:32" hidden="1">
      <c r="O119">
        <v>2032</v>
      </c>
      <c r="P119">
        <f>IF(Datos!$E$94&gt;O117,+AA117+(AA117*M43)+P44,0)</f>
        <v>0</v>
      </c>
      <c r="Q119">
        <f>IF(Datos!$E$94&gt;$O117,+P119+(P119*B44)+Q44,0)</f>
        <v>0</v>
      </c>
      <c r="R119">
        <f>IF(Datos!$E$94&gt;$O117,+Q119+(Q119*C44)+R44,0)</f>
        <v>0</v>
      </c>
      <c r="S119">
        <f>IF(Datos!$E$94&gt;$O117,+R119+(R119*D44)+S44,0)</f>
        <v>0</v>
      </c>
      <c r="T119">
        <f>IF(Datos!$E$94&gt;$O117,+S119+(S119*E44)+T44,0)</f>
        <v>0</v>
      </c>
      <c r="U119">
        <f>IF(Datos!$E$94&gt;$O117,+T119+(T119*F44)+U44,0)</f>
        <v>0</v>
      </c>
      <c r="V119">
        <f>IF(Datos!$E$94&gt;$O117,+U119+(U119*G44)+V44,0)</f>
        <v>0</v>
      </c>
      <c r="W119">
        <f>IF(Datos!$E$94&gt;$O117,+V119+(V119*H44)+W44,0)</f>
        <v>0</v>
      </c>
      <c r="X119">
        <f>IF(Datos!$E$94&gt;$O117,+W119+(W119*I44)+X44,0)</f>
        <v>0</v>
      </c>
      <c r="Y119">
        <f>IF(Datos!$E$94&gt;$O117,+X119+(X119*J44)+Y44,0)</f>
        <v>0</v>
      </c>
      <c r="Z119">
        <f>IF(Datos!$E$94&gt;$O117,+Y119+(Y119*K44)+Z44,0)</f>
        <v>0</v>
      </c>
      <c r="AA119">
        <f>IF(Datos!$E$94&gt;$O117,+Z119+(Z119*L44)+AA44,0)</f>
        <v>0</v>
      </c>
      <c r="AB119" s="62"/>
      <c r="AF119">
        <v>25</v>
      </c>
    </row>
    <row r="120" spans="15:32" hidden="1">
      <c r="AB120" s="62"/>
      <c r="AC120">
        <v>350</v>
      </c>
    </row>
    <row r="121" spans="15:32" hidden="1">
      <c r="O121">
        <v>2033</v>
      </c>
      <c r="P121">
        <f>IF(Datos!$E$94&gt;O119,+AA119+(AA119*M44)+P45,0)</f>
        <v>0</v>
      </c>
      <c r="Q121">
        <f>IF(Datos!$E$94&gt;$O119,+P121+(P121*B45)+Q45,0)</f>
        <v>0</v>
      </c>
      <c r="R121">
        <f>IF(Datos!$E$94&gt;$O119,+Q121+(Q121*C45)+R45,0)</f>
        <v>0</v>
      </c>
      <c r="S121">
        <f>IF(Datos!$E$94&gt;$O119,+R121+(R121*D45)+S45,0)</f>
        <v>0</v>
      </c>
      <c r="T121">
        <f>IF(Datos!$E$94&gt;$O119,+S121+(S121*E45)+T45,0)</f>
        <v>0</v>
      </c>
      <c r="U121">
        <f>IF(Datos!$E$94&gt;$O119,+T121+(T121*F45)+U45,0)</f>
        <v>0</v>
      </c>
      <c r="V121">
        <f>IF(Datos!$E$94&gt;$O119,+U121+(U121*G45)+V45,0)</f>
        <v>0</v>
      </c>
      <c r="W121">
        <f>IF(Datos!$E$94&gt;$O119,+V121+(V121*H45)+W45,0)</f>
        <v>0</v>
      </c>
      <c r="X121">
        <f>IF(Datos!$E$94&gt;$O119,+W121+(W121*I45)+X45,0)</f>
        <v>0</v>
      </c>
      <c r="Y121">
        <f>IF(Datos!$E$94&gt;$O119,+X121+(X121*J45)+Y45,0)</f>
        <v>0</v>
      </c>
      <c r="Z121">
        <f>IF(Datos!$E$94&gt;$O119,+Y121+(Y121*K45)+Z45,0)</f>
        <v>0</v>
      </c>
      <c r="AA121">
        <f>IF(Datos!$E$94&gt;$O119,+Z121+(Z121*L45)+AA45,0)</f>
        <v>0</v>
      </c>
      <c r="AB121" s="62"/>
      <c r="AF121">
        <v>25</v>
      </c>
    </row>
    <row r="122" spans="15:32" hidden="1">
      <c r="AB122" s="62"/>
      <c r="AC122">
        <v>350</v>
      </c>
    </row>
    <row r="123" spans="15:32" hidden="1">
      <c r="O123">
        <v>2034</v>
      </c>
      <c r="P123">
        <f>IF(Datos!$E$94&gt;O121,+AA121+(AA121*M45)+P46,0)</f>
        <v>0</v>
      </c>
      <c r="Q123">
        <f>IF(Datos!$E$94&gt;$O121,+P123+(P123*B46)+Q46,0)</f>
        <v>0</v>
      </c>
      <c r="R123">
        <f>IF(Datos!$E$94&gt;$O121,+Q123+(Q123*C46)+R46,0)</f>
        <v>0</v>
      </c>
      <c r="S123">
        <f>IF(Datos!$E$94&gt;$O121,+R123+(R123*D46)+S46,0)</f>
        <v>0</v>
      </c>
      <c r="T123">
        <f>IF(Datos!$E$94&gt;$O121,+S123+(S123*E46)+T46,0)</f>
        <v>0</v>
      </c>
      <c r="U123">
        <f>IF(Datos!$E$94&gt;$O121,+T123+(T123*F46)+U46,0)</f>
        <v>0</v>
      </c>
      <c r="V123">
        <f>IF(Datos!$E$94&gt;$O121,+U123+(U123*G46)+V46,0)</f>
        <v>0</v>
      </c>
      <c r="W123">
        <f>IF(Datos!$E$94&gt;$O121,+V123+(V123*H46)+W46,0)</f>
        <v>0</v>
      </c>
      <c r="X123">
        <f>IF(Datos!$E$94&gt;$O121,+W123+(W123*I46)+X46,0)</f>
        <v>0</v>
      </c>
      <c r="Y123">
        <f>IF(Datos!$E$94&gt;$O121,+X123+(X123*J46)+Y46,0)</f>
        <v>0</v>
      </c>
      <c r="Z123">
        <f>IF(Datos!$E$94&gt;$O121,+Y123+(Y123*K46)+Z46,0)</f>
        <v>0</v>
      </c>
      <c r="AA123">
        <f>IF(Datos!$E$94&gt;$O121,+Z123+(Z123*L46)+AA46,0)</f>
        <v>0</v>
      </c>
      <c r="AB123" s="62"/>
      <c r="AF123">
        <v>25</v>
      </c>
    </row>
    <row r="124" spans="15:32" hidden="1">
      <c r="AB124" s="62"/>
      <c r="AC124">
        <v>350</v>
      </c>
    </row>
    <row r="125" spans="15:32" hidden="1">
      <c r="O125">
        <v>2035</v>
      </c>
      <c r="P125">
        <f>IF(Datos!$E$94&gt;O123,+AA123+(AA123*M46)+P47,0)</f>
        <v>0</v>
      </c>
      <c r="Q125">
        <f>IF(Datos!$E$94&gt;$O123,+P125+(P125*B47)+Q47,0)</f>
        <v>0</v>
      </c>
      <c r="R125">
        <f>IF(Datos!$E$94&gt;$O123,+Q125+(Q125*C47)+R47,0)</f>
        <v>0</v>
      </c>
      <c r="S125">
        <f>IF(Datos!$E$94&gt;$O123,+R125+(R125*D47)+S47,0)</f>
        <v>0</v>
      </c>
      <c r="T125">
        <f>IF(Datos!$E$94&gt;$O123,+S125+(S125*E47)+T47,0)</f>
        <v>0</v>
      </c>
      <c r="U125">
        <f>IF(Datos!$E$94&gt;$O123,+T125+(T125*F47)+U47,0)</f>
        <v>0</v>
      </c>
      <c r="V125">
        <f>IF(Datos!$E$94&gt;$O123,+U125+(U125*G47)+V47,0)</f>
        <v>0</v>
      </c>
      <c r="W125">
        <f>IF(Datos!$E$94&gt;$O123,+V125+(V125*H47)+W47,0)</f>
        <v>0</v>
      </c>
      <c r="X125">
        <f>IF(Datos!$E$94&gt;$O123,+W125+(W125*I47)+X47,0)</f>
        <v>0</v>
      </c>
      <c r="Y125">
        <f>IF(Datos!$E$94&gt;$O123,+X125+(X125*J47)+Y47,0)</f>
        <v>0</v>
      </c>
      <c r="Z125">
        <f>IF(Datos!$E$94&gt;$O123,+Y125+(Y125*K47)+Z47,0)</f>
        <v>0</v>
      </c>
      <c r="AA125">
        <f>IF(Datos!$E$94&gt;$O123,+Z125+(Z125*L47)+AA47,0)</f>
        <v>0</v>
      </c>
      <c r="AB125" s="62"/>
      <c r="AF125">
        <v>25</v>
      </c>
    </row>
    <row r="126" spans="15:32" hidden="1">
      <c r="AB126" s="62"/>
      <c r="AC126">
        <v>350</v>
      </c>
    </row>
    <row r="127" spans="15:32" hidden="1">
      <c r="O127">
        <v>2036</v>
      </c>
      <c r="P127">
        <f>IF(Datos!$E$94&gt;O125,+AA125+(AA125*M47)+P48,0)</f>
        <v>0</v>
      </c>
      <c r="Q127">
        <f>IF(Datos!$E$94&gt;$O125,+P127+(P127*B48)+Q48,0)</f>
        <v>0</v>
      </c>
      <c r="R127">
        <f>IF(Datos!$E$94&gt;$O125,+Q127+(Q127*C48)+R48,0)</f>
        <v>0</v>
      </c>
      <c r="S127">
        <f>IF(Datos!$E$94&gt;$O125,+R127+(R127*D48)+S48,0)</f>
        <v>0</v>
      </c>
      <c r="T127">
        <f>IF(Datos!$E$94&gt;$O125,+S127+(S127*E48)+T48,0)</f>
        <v>0</v>
      </c>
      <c r="U127">
        <f>IF(Datos!$E$94&gt;$O125,+T127+(T127*F48)+U48,0)</f>
        <v>0</v>
      </c>
      <c r="V127">
        <f>IF(Datos!$E$94&gt;$O125,+U127+(U127*G48)+V48,0)</f>
        <v>0</v>
      </c>
      <c r="W127">
        <f>IF(Datos!$E$94&gt;$O125,+V127+(V127*H48)+W48,0)</f>
        <v>0</v>
      </c>
      <c r="X127">
        <f>IF(Datos!$E$94&gt;$O125,+W127+(W127*I48)+X48,0)</f>
        <v>0</v>
      </c>
      <c r="Y127">
        <f>IF(Datos!$E$94&gt;$O125,+X127+(X127*J48)+Y48,0)</f>
        <v>0</v>
      </c>
      <c r="Z127">
        <f>IF(Datos!$E$94&gt;$O125,+Y127+(Y127*K48)+Z48,0)</f>
        <v>0</v>
      </c>
      <c r="AA127">
        <f>IF(Datos!$E$94&gt;$O125,+Z127+(Z127*L48)+AA48,0)</f>
        <v>0</v>
      </c>
      <c r="AB127" s="62"/>
      <c r="AF127">
        <v>25</v>
      </c>
    </row>
    <row r="128" spans="15:32" hidden="1">
      <c r="AC128">
        <v>350</v>
      </c>
    </row>
  </sheetData>
  <sheetProtection password="DF4C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529"/>
  <sheetViews>
    <sheetView topLeftCell="A1048576" workbookViewId="0">
      <selection activeCell="A204" sqref="A1:XFD1048576"/>
    </sheetView>
  </sheetViews>
  <sheetFormatPr baseColWidth="10" defaultRowHeight="15" zeroHeight="1"/>
  <cols>
    <col min="3" max="3" width="12" bestFit="1" customWidth="1"/>
    <col min="4" max="6" width="4.5703125" bestFit="1" customWidth="1"/>
    <col min="8" max="8" width="11.42578125" style="63"/>
    <col min="10" max="11" width="6.85546875" style="30" bestFit="1" customWidth="1"/>
    <col min="12" max="13" width="6.140625" style="30" bestFit="1" customWidth="1"/>
    <col min="14" max="21" width="6.85546875" style="30" bestFit="1" customWidth="1"/>
    <col min="24" max="24" width="14.7109375" bestFit="1" customWidth="1"/>
  </cols>
  <sheetData>
    <row r="1" spans="1:38" hidden="1">
      <c r="J1" s="30" t="s">
        <v>23</v>
      </c>
      <c r="X1" t="s">
        <v>24</v>
      </c>
    </row>
    <row r="2" spans="1:38" hidden="1">
      <c r="A2">
        <v>1</v>
      </c>
      <c r="C2" s="4">
        <f>+Y2*D2</f>
        <v>0</v>
      </c>
      <c r="D2" s="4">
        <f>IF(AND(E2=1,F2=1),1,0)</f>
        <v>0</v>
      </c>
      <c r="E2" s="4">
        <f>IF(H2=0,0,1)</f>
        <v>0</v>
      </c>
      <c r="F2" s="4">
        <f>IF(G2=0,0,1)</f>
        <v>1</v>
      </c>
      <c r="G2" s="63">
        <f>IF(OR(Datos!D$25&gt;Paso02!I2,Datos!D$25=Paso02!I2),Paso02!I2,0)</f>
        <v>35431</v>
      </c>
      <c r="H2" s="63">
        <f>IF(Datos!D$24&lt;Paso02!I2,Paso02!I2,0)</f>
        <v>0</v>
      </c>
      <c r="I2" s="63">
        <v>35431</v>
      </c>
      <c r="J2" s="30">
        <f>+Paso01!B5</f>
        <v>3.0000000000000001E-3</v>
      </c>
      <c r="K2" s="30">
        <f>+Paso01!C5</f>
        <v>-1E-3</v>
      </c>
      <c r="L2" s="30">
        <f>+Paso01!D5</f>
        <v>0</v>
      </c>
      <c r="M2" s="30">
        <f>+Paso01!E5</f>
        <v>0</v>
      </c>
      <c r="N2" s="30">
        <f>+Paso01!F5</f>
        <v>1E-3</v>
      </c>
      <c r="O2" s="30">
        <f>+Paso01!G5</f>
        <v>0</v>
      </c>
      <c r="P2" s="30">
        <f>+Paso01!H5</f>
        <v>2E-3</v>
      </c>
      <c r="Q2" s="30">
        <f>+Paso01!I5</f>
        <v>4.0000000000000001E-3</v>
      </c>
      <c r="R2" s="30">
        <f>+Paso01!J5</f>
        <v>5.0000000000000001E-3</v>
      </c>
      <c r="S2" s="30">
        <f>+Paso01!K5</f>
        <v>0</v>
      </c>
      <c r="T2" s="30">
        <f>+Paso01!L5</f>
        <v>2E-3</v>
      </c>
      <c r="U2" s="30">
        <f>+Paso01!M5</f>
        <v>3.0000000000000001E-3</v>
      </c>
      <c r="V2" s="30"/>
      <c r="W2" s="63"/>
      <c r="X2" s="4">
        <f>+Paso01!P5</f>
        <v>2153.6997799978835</v>
      </c>
      <c r="Y2" s="4">
        <f>+Paso01!Q5</f>
        <v>2153.6997799978835</v>
      </c>
      <c r="Z2" s="4">
        <f>+Paso01!R5</f>
        <v>2153.6997799978835</v>
      </c>
      <c r="AA2" s="4">
        <f>+Paso01!S5</f>
        <v>2153.6997799978835</v>
      </c>
      <c r="AB2" s="4">
        <f>+Paso01!T5</f>
        <v>2153.6997799978835</v>
      </c>
      <c r="AC2" s="4">
        <f>+Paso01!U5</f>
        <v>2153.6997799978835</v>
      </c>
      <c r="AD2" s="4">
        <f>+Paso01!V5</f>
        <v>2153.6997799978835</v>
      </c>
      <c r="AE2" s="4">
        <f>+Paso01!W5</f>
        <v>2153.6997799978835</v>
      </c>
      <c r="AF2" s="4">
        <f>+Paso01!X5</f>
        <v>2153.6997799978835</v>
      </c>
      <c r="AG2" s="4">
        <f>+Paso01!Y5</f>
        <v>2153.6997799978835</v>
      </c>
      <c r="AH2" s="4">
        <f>+Paso01!Z5</f>
        <v>2153.6997799978835</v>
      </c>
      <c r="AI2" s="4">
        <f>+Paso01!AA5</f>
        <v>2153.6997799978835</v>
      </c>
      <c r="AJ2" s="4"/>
      <c r="AK2" s="4"/>
      <c r="AL2" s="4"/>
    </row>
    <row r="3" spans="1:38" hidden="1">
      <c r="A3">
        <v>2</v>
      </c>
      <c r="C3">
        <f>(C2+(+C2*J2)+X3)*D3</f>
        <v>0</v>
      </c>
      <c r="D3" s="4">
        <f t="shared" ref="D3:D66" si="0">IF(AND(E3=1,F3=1),1,0)</f>
        <v>0</v>
      </c>
      <c r="E3" s="4">
        <f t="shared" ref="E3:E66" si="1">IF(H3=0,0,1)</f>
        <v>0</v>
      </c>
      <c r="F3" s="4">
        <f t="shared" ref="F3:F66" si="2">IF(G3=0,0,1)</f>
        <v>1</v>
      </c>
      <c r="G3" s="63">
        <f>IF(OR(Datos!D$25&gt;Paso02!I3,Datos!D$25=Paso02!I3),Paso02!I3,0)</f>
        <v>35462</v>
      </c>
      <c r="H3" s="63">
        <f>IF(OR(Datos!D$24&lt;Paso02!I3,Datos!D$24=Paso02!I3),Paso02!I3,0)</f>
        <v>0</v>
      </c>
      <c r="I3" s="63">
        <v>35462</v>
      </c>
      <c r="J3" s="30">
        <f>+K2</f>
        <v>-1E-3</v>
      </c>
      <c r="V3" s="63"/>
      <c r="W3" s="63"/>
      <c r="X3" s="4">
        <f>+Y2</f>
        <v>2153.6997799978835</v>
      </c>
    </row>
    <row r="4" spans="1:38" hidden="1">
      <c r="A4">
        <v>3</v>
      </c>
      <c r="C4">
        <f t="shared" ref="C4:C67" si="3">(C3+(+C3*J3)+X4)*D4</f>
        <v>0</v>
      </c>
      <c r="D4" s="4">
        <f t="shared" si="0"/>
        <v>0</v>
      </c>
      <c r="E4" s="4">
        <f t="shared" si="1"/>
        <v>0</v>
      </c>
      <c r="F4" s="4">
        <f t="shared" si="2"/>
        <v>1</v>
      </c>
      <c r="G4" s="63">
        <f>IF(OR(Datos!D$25&gt;Paso02!I4,Datos!D$25=Paso02!I4),Paso02!I4,0)</f>
        <v>35490</v>
      </c>
      <c r="H4" s="63">
        <f>IF(OR(Datos!D$24&lt;Paso02!I4,Datos!D$24=Paso02!I4),Paso02!I4,0)</f>
        <v>0</v>
      </c>
      <c r="I4" s="63">
        <v>35490</v>
      </c>
      <c r="J4" s="30">
        <f>+L2</f>
        <v>0</v>
      </c>
      <c r="V4" s="63"/>
      <c r="W4" s="63"/>
      <c r="X4" s="4">
        <f>+Z2</f>
        <v>2153.6997799978835</v>
      </c>
    </row>
    <row r="5" spans="1:38" hidden="1">
      <c r="A5">
        <v>4</v>
      </c>
      <c r="C5">
        <f>(C4+(+C4*J4)+X5)*D5</f>
        <v>0</v>
      </c>
      <c r="D5" s="4">
        <f t="shared" si="0"/>
        <v>0</v>
      </c>
      <c r="E5" s="4">
        <f t="shared" si="1"/>
        <v>0</v>
      </c>
      <c r="F5" s="4">
        <f t="shared" si="2"/>
        <v>1</v>
      </c>
      <c r="G5" s="63">
        <f>IF(OR(Datos!D$25&gt;Paso02!I5,Datos!D$25=Paso02!I5),Paso02!I5,0)</f>
        <v>35521</v>
      </c>
      <c r="H5" s="63">
        <f>IF(OR(Datos!D$24&lt;Paso02!I5,Datos!D$24=Paso02!I5),Paso02!I5,0)</f>
        <v>0</v>
      </c>
      <c r="I5" s="63">
        <v>35521</v>
      </c>
      <c r="J5" s="30">
        <f>+M2</f>
        <v>0</v>
      </c>
      <c r="V5" s="63"/>
      <c r="W5" s="63"/>
      <c r="X5" s="4">
        <f>+AA2</f>
        <v>2153.6997799978835</v>
      </c>
    </row>
    <row r="6" spans="1:38" hidden="1">
      <c r="A6">
        <v>5</v>
      </c>
      <c r="C6">
        <f t="shared" si="3"/>
        <v>0</v>
      </c>
      <c r="D6" s="4">
        <f t="shared" si="0"/>
        <v>0</v>
      </c>
      <c r="E6" s="4">
        <f t="shared" si="1"/>
        <v>0</v>
      </c>
      <c r="F6" s="4">
        <f t="shared" si="2"/>
        <v>1</v>
      </c>
      <c r="G6" s="63">
        <f>IF(OR(Datos!D$25&gt;Paso02!I6,Datos!D$25=Paso02!I6),Paso02!I6,0)</f>
        <v>35551</v>
      </c>
      <c r="H6" s="63">
        <f>IF(OR(Datos!D$24&lt;Paso02!I6,Datos!D$24=Paso02!I6),Paso02!I6,0)</f>
        <v>0</v>
      </c>
      <c r="I6" s="63">
        <v>35551</v>
      </c>
      <c r="J6" s="30">
        <f>+N2</f>
        <v>1E-3</v>
      </c>
      <c r="V6" s="63"/>
      <c r="W6" s="63"/>
      <c r="X6" s="4">
        <f>+AB2</f>
        <v>2153.6997799978835</v>
      </c>
    </row>
    <row r="7" spans="1:38" hidden="1">
      <c r="A7">
        <v>6</v>
      </c>
      <c r="C7">
        <f t="shared" si="3"/>
        <v>0</v>
      </c>
      <c r="D7" s="4">
        <f t="shared" si="0"/>
        <v>0</v>
      </c>
      <c r="E7" s="4">
        <f t="shared" si="1"/>
        <v>0</v>
      </c>
      <c r="F7" s="4">
        <f t="shared" si="2"/>
        <v>1</v>
      </c>
      <c r="G7" s="63">
        <f>IF(OR(Datos!D$25&gt;Paso02!I7,Datos!D$25=Paso02!I7),Paso02!I7,0)</f>
        <v>35582</v>
      </c>
      <c r="H7" s="63">
        <f>IF(OR(Datos!D$24&lt;Paso02!I7,Datos!D$24=Paso02!I7),Paso02!I7,0)</f>
        <v>0</v>
      </c>
      <c r="I7" s="63">
        <v>35582</v>
      </c>
      <c r="J7" s="30">
        <f>+O2</f>
        <v>0</v>
      </c>
      <c r="V7" s="63"/>
      <c r="W7" s="63"/>
      <c r="X7" s="4">
        <f>+AC2</f>
        <v>2153.6997799978835</v>
      </c>
    </row>
    <row r="8" spans="1:38" hidden="1">
      <c r="A8">
        <v>7</v>
      </c>
      <c r="C8">
        <f t="shared" si="3"/>
        <v>0</v>
      </c>
      <c r="D8" s="4">
        <f t="shared" si="0"/>
        <v>0</v>
      </c>
      <c r="E8" s="4">
        <f t="shared" si="1"/>
        <v>0</v>
      </c>
      <c r="F8" s="4">
        <f t="shared" si="2"/>
        <v>1</v>
      </c>
      <c r="G8" s="63">
        <f>IF(OR(Datos!D$25&gt;Paso02!I8,Datos!D$25=Paso02!I8),Paso02!I8,0)</f>
        <v>35612</v>
      </c>
      <c r="H8" s="63">
        <f>IF(OR(Datos!D$24&lt;Paso02!I8,Datos!D$24=Paso02!I8),Paso02!I8,0)</f>
        <v>0</v>
      </c>
      <c r="I8" s="63">
        <v>35612</v>
      </c>
      <c r="J8" s="30">
        <f>+P2</f>
        <v>2E-3</v>
      </c>
      <c r="V8" s="63"/>
      <c r="W8" s="63"/>
      <c r="X8" s="4">
        <f>+AD2</f>
        <v>2153.6997799978835</v>
      </c>
    </row>
    <row r="9" spans="1:38" hidden="1">
      <c r="A9">
        <v>8</v>
      </c>
      <c r="C9">
        <f t="shared" si="3"/>
        <v>0</v>
      </c>
      <c r="D9" s="4">
        <f t="shared" si="0"/>
        <v>0</v>
      </c>
      <c r="E9" s="4">
        <f t="shared" si="1"/>
        <v>0</v>
      </c>
      <c r="F9" s="4">
        <f t="shared" si="2"/>
        <v>1</v>
      </c>
      <c r="G9" s="63">
        <f>IF(OR(Datos!D$25&gt;Paso02!I9,Datos!D$25=Paso02!I9),Paso02!I9,0)</f>
        <v>35643</v>
      </c>
      <c r="H9" s="63">
        <f>IF(OR(Datos!D$24&lt;Paso02!I9,Datos!D$24=Paso02!I9),Paso02!I9,0)</f>
        <v>0</v>
      </c>
      <c r="I9" s="63">
        <v>35643</v>
      </c>
      <c r="J9" s="30">
        <f>+Q2</f>
        <v>4.0000000000000001E-3</v>
      </c>
      <c r="V9" s="63"/>
      <c r="W9" s="63"/>
      <c r="X9" s="4">
        <f>+AE2</f>
        <v>2153.6997799978835</v>
      </c>
    </row>
    <row r="10" spans="1:38" hidden="1">
      <c r="A10">
        <v>9</v>
      </c>
      <c r="C10">
        <f t="shared" si="3"/>
        <v>0</v>
      </c>
      <c r="D10" s="4">
        <f t="shared" si="0"/>
        <v>0</v>
      </c>
      <c r="E10" s="4">
        <f t="shared" si="1"/>
        <v>0</v>
      </c>
      <c r="F10" s="4">
        <f t="shared" si="2"/>
        <v>1</v>
      </c>
      <c r="G10" s="63">
        <f>IF(OR(Datos!D$25&gt;Paso02!I10,Datos!D$25=Paso02!I10),Paso02!I10,0)</f>
        <v>35674</v>
      </c>
      <c r="H10" s="63">
        <f>IF(OR(Datos!D$24&lt;Paso02!I10,Datos!D$24=Paso02!I10),Paso02!I10,0)</f>
        <v>0</v>
      </c>
      <c r="I10" s="63">
        <v>35674</v>
      </c>
      <c r="J10" s="30">
        <f>+R2</f>
        <v>5.0000000000000001E-3</v>
      </c>
      <c r="V10" s="63"/>
      <c r="W10" s="63"/>
      <c r="X10" s="4">
        <f>+AF2</f>
        <v>2153.6997799978835</v>
      </c>
    </row>
    <row r="11" spans="1:38" hidden="1">
      <c r="A11">
        <v>10</v>
      </c>
      <c r="C11">
        <f t="shared" si="3"/>
        <v>0</v>
      </c>
      <c r="D11" s="4">
        <f t="shared" si="0"/>
        <v>0</v>
      </c>
      <c r="E11" s="4">
        <f t="shared" si="1"/>
        <v>0</v>
      </c>
      <c r="F11" s="4">
        <f t="shared" si="2"/>
        <v>1</v>
      </c>
      <c r="G11" s="63">
        <f>IF(OR(Datos!D$25&gt;Paso02!I11,Datos!D$25=Paso02!I11),Paso02!I11,0)</f>
        <v>35704</v>
      </c>
      <c r="H11" s="63">
        <f>IF(OR(Datos!D$24&lt;Paso02!I11,Datos!D$24=Paso02!I11),Paso02!I11,0)</f>
        <v>0</v>
      </c>
      <c r="I11" s="63">
        <v>35704</v>
      </c>
      <c r="J11" s="30">
        <f>+S2</f>
        <v>0</v>
      </c>
      <c r="V11" s="63"/>
      <c r="W11" s="63"/>
      <c r="X11" s="4">
        <f>+AG2</f>
        <v>2153.6997799978835</v>
      </c>
    </row>
    <row r="12" spans="1:38" hidden="1">
      <c r="A12">
        <v>11</v>
      </c>
      <c r="C12">
        <f t="shared" si="3"/>
        <v>0</v>
      </c>
      <c r="D12" s="4">
        <f t="shared" si="0"/>
        <v>0</v>
      </c>
      <c r="E12" s="4">
        <f t="shared" si="1"/>
        <v>0</v>
      </c>
      <c r="F12" s="4">
        <f t="shared" si="2"/>
        <v>1</v>
      </c>
      <c r="G12" s="63">
        <f>IF(OR(Datos!D$25&gt;Paso02!I12,Datos!D$25=Paso02!I12),Paso02!I12,0)</f>
        <v>35735</v>
      </c>
      <c r="H12" s="63">
        <f>IF(OR(Datos!D$24&lt;Paso02!I12,Datos!D$24=Paso02!I12),Paso02!I12,0)</f>
        <v>0</v>
      </c>
      <c r="I12" s="63">
        <v>35735</v>
      </c>
      <c r="J12" s="30">
        <f>+T2</f>
        <v>2E-3</v>
      </c>
      <c r="V12" s="63"/>
      <c r="W12" s="63"/>
      <c r="X12" s="4">
        <f>+AH2</f>
        <v>2153.6997799978835</v>
      </c>
    </row>
    <row r="13" spans="1:38" hidden="1">
      <c r="A13">
        <v>12</v>
      </c>
      <c r="C13">
        <f t="shared" si="3"/>
        <v>0</v>
      </c>
      <c r="D13" s="4">
        <f t="shared" si="0"/>
        <v>0</v>
      </c>
      <c r="E13" s="4">
        <f t="shared" si="1"/>
        <v>0</v>
      </c>
      <c r="F13" s="4">
        <f t="shared" si="2"/>
        <v>1</v>
      </c>
      <c r="G13" s="63">
        <f>IF(OR(Datos!D$25&gt;Paso02!I13,Datos!D$25=Paso02!I13),Paso02!I13,0)</f>
        <v>35765</v>
      </c>
      <c r="H13" s="63">
        <f>IF(OR(Datos!D$24&lt;Paso02!I13,Datos!D$24=Paso02!I13),Paso02!I13,0)</f>
        <v>0</v>
      </c>
      <c r="I13" s="63">
        <v>35765</v>
      </c>
      <c r="J13" s="30">
        <f>+U2</f>
        <v>3.0000000000000001E-3</v>
      </c>
      <c r="V13" s="63"/>
      <c r="W13" s="63"/>
      <c r="X13" s="4">
        <f>+AI2</f>
        <v>2153.6997799978835</v>
      </c>
    </row>
    <row r="14" spans="1:38" hidden="1">
      <c r="A14">
        <v>13</v>
      </c>
      <c r="C14">
        <f t="shared" si="3"/>
        <v>0</v>
      </c>
      <c r="D14" s="4">
        <f t="shared" si="0"/>
        <v>0</v>
      </c>
      <c r="E14" s="4">
        <f t="shared" si="1"/>
        <v>0</v>
      </c>
      <c r="F14" s="4">
        <f t="shared" si="2"/>
        <v>1</v>
      </c>
      <c r="G14" s="63">
        <f>IF(OR(Datos!D$25&gt;Paso02!I14,Datos!D$25=Paso02!I14),Paso02!I14,0)</f>
        <v>35796</v>
      </c>
      <c r="H14" s="63">
        <f>IF(OR(Datos!D$24&lt;Paso02!I14,Datos!D$24=Paso02!I14),Paso02!I14,0)</f>
        <v>0</v>
      </c>
      <c r="I14" s="63">
        <v>35796</v>
      </c>
      <c r="J14" s="30">
        <f>+Paso01!B6</f>
        <v>2E-3</v>
      </c>
      <c r="K14" s="30">
        <f>+Paso01!C6</f>
        <v>-2E-3</v>
      </c>
      <c r="L14" s="30">
        <f>+Paso01!D6</f>
        <v>0</v>
      </c>
      <c r="M14" s="30">
        <f>+Paso01!E6</f>
        <v>2E-3</v>
      </c>
      <c r="N14" s="30">
        <f>+Paso01!F6</f>
        <v>1E-3</v>
      </c>
      <c r="O14" s="30">
        <f>+Paso01!G6</f>
        <v>1E-3</v>
      </c>
      <c r="P14" s="30">
        <f>+Paso01!H6</f>
        <v>4.0000000000000001E-3</v>
      </c>
      <c r="Q14" s="30">
        <f>+Paso01!I6</f>
        <v>3.0000000000000001E-3</v>
      </c>
      <c r="R14" s="30">
        <f>+Paso01!J6</f>
        <v>1E-3</v>
      </c>
      <c r="S14" s="30">
        <f>+Paso01!K6</f>
        <v>0</v>
      </c>
      <c r="T14" s="30">
        <f>+Paso01!L6</f>
        <v>-1E-3</v>
      </c>
      <c r="U14" s="30">
        <f>+Paso01!M6</f>
        <v>3.0000000000000001E-3</v>
      </c>
      <c r="V14" s="63"/>
      <c r="W14" s="63"/>
      <c r="X14" s="4">
        <f>+Paso01!P6</f>
        <v>2240.7353904233601</v>
      </c>
      <c r="Y14" s="4">
        <f>+Paso01!Q6</f>
        <v>2240.7353904233601</v>
      </c>
      <c r="Z14" s="4">
        <f>+Paso01!R6</f>
        <v>2240.7353904233601</v>
      </c>
      <c r="AA14" s="4">
        <f>+Paso01!S6</f>
        <v>2240.7353904233601</v>
      </c>
      <c r="AB14" s="4">
        <f>+Paso01!T6</f>
        <v>2240.7353904233601</v>
      </c>
      <c r="AC14" s="4">
        <f>+Paso01!U6</f>
        <v>2240.7353904233601</v>
      </c>
      <c r="AD14" s="4">
        <f>+Paso01!V6</f>
        <v>2240.7353904233601</v>
      </c>
      <c r="AE14" s="4">
        <f>+Paso01!W6</f>
        <v>2240.7353904233601</v>
      </c>
      <c r="AF14" s="4">
        <f>+Paso01!X6</f>
        <v>2240.7353904233601</v>
      </c>
      <c r="AG14" s="4">
        <f>+Paso01!Y6</f>
        <v>2240.7353904233601</v>
      </c>
      <c r="AH14" s="4">
        <f>+Paso01!Z6</f>
        <v>2240.7353904233601</v>
      </c>
      <c r="AI14" s="4">
        <f>+Paso01!AA6</f>
        <v>2240.7353904233601</v>
      </c>
      <c r="AJ14" s="4"/>
    </row>
    <row r="15" spans="1:38" hidden="1">
      <c r="A15">
        <v>14</v>
      </c>
      <c r="C15">
        <f t="shared" si="3"/>
        <v>0</v>
      </c>
      <c r="D15" s="4">
        <f t="shared" si="0"/>
        <v>0</v>
      </c>
      <c r="E15" s="4">
        <f t="shared" si="1"/>
        <v>0</v>
      </c>
      <c r="F15" s="4">
        <f t="shared" si="2"/>
        <v>1</v>
      </c>
      <c r="G15" s="63">
        <f>IF(OR(Datos!D$25&gt;Paso02!I15,Datos!D$25=Paso02!I15),Paso02!I15,0)</f>
        <v>35827</v>
      </c>
      <c r="H15" s="63">
        <f>IF(OR(Datos!D$24&lt;Paso02!I15,Datos!D$24=Paso02!I15),Paso02!I15,0)</f>
        <v>0</v>
      </c>
      <c r="I15" s="63">
        <v>35827</v>
      </c>
      <c r="J15" s="30">
        <f>+K14</f>
        <v>-2E-3</v>
      </c>
      <c r="V15" s="63"/>
      <c r="W15" s="63"/>
      <c r="X15" s="4">
        <f>+Y14</f>
        <v>2240.7353904233601</v>
      </c>
    </row>
    <row r="16" spans="1:38" hidden="1">
      <c r="A16">
        <v>15</v>
      </c>
      <c r="C16">
        <f t="shared" si="3"/>
        <v>0</v>
      </c>
      <c r="D16" s="4">
        <f t="shared" si="0"/>
        <v>0</v>
      </c>
      <c r="E16" s="4">
        <f t="shared" si="1"/>
        <v>0</v>
      </c>
      <c r="F16" s="4">
        <f t="shared" si="2"/>
        <v>1</v>
      </c>
      <c r="G16" s="63">
        <f>IF(OR(Datos!D$25&gt;Paso02!I16,Datos!D$25=Paso02!I16),Paso02!I16,0)</f>
        <v>35855</v>
      </c>
      <c r="H16" s="63">
        <f>IF(OR(Datos!D$24&lt;Paso02!I16,Datos!D$24=Paso02!I16),Paso02!I16,0)</f>
        <v>0</v>
      </c>
      <c r="I16" s="63">
        <v>35855</v>
      </c>
      <c r="J16" s="30">
        <f>+L14</f>
        <v>0</v>
      </c>
      <c r="V16" s="63"/>
      <c r="W16" s="63"/>
      <c r="X16" s="4">
        <f>+Z14</f>
        <v>2240.7353904233601</v>
      </c>
    </row>
    <row r="17" spans="1:36" hidden="1">
      <c r="A17">
        <v>16</v>
      </c>
      <c r="C17">
        <f t="shared" si="3"/>
        <v>0</v>
      </c>
      <c r="D17" s="4">
        <f t="shared" si="0"/>
        <v>0</v>
      </c>
      <c r="E17" s="4">
        <f t="shared" si="1"/>
        <v>0</v>
      </c>
      <c r="F17" s="4">
        <f t="shared" si="2"/>
        <v>1</v>
      </c>
      <c r="G17" s="63">
        <f>IF(OR(Datos!D$25&gt;Paso02!I17,Datos!D$25=Paso02!I17),Paso02!I17,0)</f>
        <v>35886</v>
      </c>
      <c r="H17" s="63">
        <f>IF(OR(Datos!D$24&lt;Paso02!I17,Datos!D$24=Paso02!I17),Paso02!I17,0)</f>
        <v>0</v>
      </c>
      <c r="I17" s="63">
        <v>35886</v>
      </c>
      <c r="J17" s="30">
        <f>+M14</f>
        <v>2E-3</v>
      </c>
      <c r="V17" s="63"/>
      <c r="W17" s="63"/>
      <c r="X17" s="4">
        <f>+AA14</f>
        <v>2240.7353904233601</v>
      </c>
    </row>
    <row r="18" spans="1:36" hidden="1">
      <c r="A18">
        <v>17</v>
      </c>
      <c r="C18">
        <f t="shared" si="3"/>
        <v>0</v>
      </c>
      <c r="D18" s="4">
        <f t="shared" si="0"/>
        <v>0</v>
      </c>
      <c r="E18" s="4">
        <f t="shared" si="1"/>
        <v>0</v>
      </c>
      <c r="F18" s="4">
        <f t="shared" si="2"/>
        <v>1</v>
      </c>
      <c r="G18" s="63">
        <f>IF(OR(Datos!D$25&gt;Paso02!I18,Datos!D$25=Paso02!I18),Paso02!I18,0)</f>
        <v>35916</v>
      </c>
      <c r="H18" s="63">
        <f>IF(OR(Datos!D$24&lt;Paso02!I18,Datos!D$24=Paso02!I18),Paso02!I18,0)</f>
        <v>0</v>
      </c>
      <c r="I18" s="63">
        <v>35916</v>
      </c>
      <c r="J18" s="30">
        <f>+N14</f>
        <v>1E-3</v>
      </c>
      <c r="V18" s="63"/>
      <c r="W18" s="63"/>
      <c r="X18" s="4">
        <f>+AB14</f>
        <v>2240.7353904233601</v>
      </c>
    </row>
    <row r="19" spans="1:36" hidden="1">
      <c r="A19">
        <v>18</v>
      </c>
      <c r="C19">
        <f t="shared" si="3"/>
        <v>0</v>
      </c>
      <c r="D19" s="4">
        <f t="shared" si="0"/>
        <v>0</v>
      </c>
      <c r="E19" s="4">
        <f t="shared" si="1"/>
        <v>0</v>
      </c>
      <c r="F19" s="4">
        <f t="shared" si="2"/>
        <v>1</v>
      </c>
      <c r="G19" s="63">
        <f>IF(OR(Datos!D$25&gt;Paso02!I19,Datos!D$25=Paso02!I19),Paso02!I19,0)</f>
        <v>35947</v>
      </c>
      <c r="H19" s="63">
        <f>IF(OR(Datos!D$24&lt;Paso02!I19,Datos!D$24=Paso02!I19),Paso02!I19,0)</f>
        <v>0</v>
      </c>
      <c r="I19" s="63">
        <v>35947</v>
      </c>
      <c r="J19" s="30">
        <f>+O14</f>
        <v>1E-3</v>
      </c>
      <c r="V19" s="63"/>
      <c r="W19" s="63"/>
      <c r="X19" s="4">
        <f>+AC14</f>
        <v>2240.7353904233601</v>
      </c>
    </row>
    <row r="20" spans="1:36" hidden="1">
      <c r="A20">
        <v>19</v>
      </c>
      <c r="C20">
        <f t="shared" si="3"/>
        <v>0</v>
      </c>
      <c r="D20" s="4">
        <f t="shared" si="0"/>
        <v>0</v>
      </c>
      <c r="E20" s="4">
        <f t="shared" si="1"/>
        <v>0</v>
      </c>
      <c r="F20" s="4">
        <f t="shared" si="2"/>
        <v>1</v>
      </c>
      <c r="G20" s="63">
        <f>IF(OR(Datos!D$25&gt;Paso02!I20,Datos!D$25=Paso02!I20),Paso02!I20,0)</f>
        <v>35977</v>
      </c>
      <c r="H20" s="63">
        <f>IF(OR(Datos!D$24&lt;Paso02!I20,Datos!D$24=Paso02!I20),Paso02!I20,0)</f>
        <v>0</v>
      </c>
      <c r="I20" s="63">
        <v>35977</v>
      </c>
      <c r="J20" s="30">
        <f>+P14</f>
        <v>4.0000000000000001E-3</v>
      </c>
      <c r="V20" s="63"/>
      <c r="W20" s="63"/>
      <c r="X20" s="4">
        <f>+AD14</f>
        <v>2240.7353904233601</v>
      </c>
    </row>
    <row r="21" spans="1:36" hidden="1">
      <c r="A21">
        <v>20</v>
      </c>
      <c r="C21">
        <f t="shared" si="3"/>
        <v>0</v>
      </c>
      <c r="D21" s="4">
        <f t="shared" si="0"/>
        <v>0</v>
      </c>
      <c r="E21" s="4">
        <f t="shared" si="1"/>
        <v>0</v>
      </c>
      <c r="F21" s="4">
        <f t="shared" si="2"/>
        <v>1</v>
      </c>
      <c r="G21" s="63">
        <f>IF(OR(Datos!D$25&gt;Paso02!I21,Datos!D$25=Paso02!I21),Paso02!I21,0)</f>
        <v>36008</v>
      </c>
      <c r="H21" s="63">
        <f>IF(OR(Datos!D$24&lt;Paso02!I21,Datos!D$24=Paso02!I21),Paso02!I21,0)</f>
        <v>0</v>
      </c>
      <c r="I21" s="63">
        <v>36008</v>
      </c>
      <c r="J21" s="30">
        <f>+Q14</f>
        <v>3.0000000000000001E-3</v>
      </c>
      <c r="V21" s="63"/>
      <c r="W21" s="63"/>
      <c r="X21" s="4">
        <f>+AE14</f>
        <v>2240.7353904233601</v>
      </c>
    </row>
    <row r="22" spans="1:36" hidden="1">
      <c r="A22">
        <v>21</v>
      </c>
      <c r="C22">
        <f t="shared" si="3"/>
        <v>0</v>
      </c>
      <c r="D22" s="4">
        <f t="shared" si="0"/>
        <v>0</v>
      </c>
      <c r="E22" s="4">
        <f t="shared" si="1"/>
        <v>0</v>
      </c>
      <c r="F22" s="4">
        <f t="shared" si="2"/>
        <v>1</v>
      </c>
      <c r="G22" s="63">
        <f>IF(OR(Datos!D$25&gt;Paso02!I22,Datos!D$25=Paso02!I22),Paso02!I22,0)</f>
        <v>36039</v>
      </c>
      <c r="H22" s="63">
        <f>IF(OR(Datos!D$24&lt;Paso02!I22,Datos!D$24=Paso02!I22),Paso02!I22,0)</f>
        <v>0</v>
      </c>
      <c r="I22" s="63">
        <v>36039</v>
      </c>
      <c r="J22" s="30">
        <f>+R14</f>
        <v>1E-3</v>
      </c>
      <c r="V22" s="63"/>
      <c r="W22" s="63"/>
      <c r="X22" s="4">
        <f>+AF14</f>
        <v>2240.7353904233601</v>
      </c>
    </row>
    <row r="23" spans="1:36" hidden="1">
      <c r="A23">
        <v>22</v>
      </c>
      <c r="C23">
        <f t="shared" si="3"/>
        <v>0</v>
      </c>
      <c r="D23" s="4">
        <f t="shared" si="0"/>
        <v>0</v>
      </c>
      <c r="E23" s="4">
        <f t="shared" si="1"/>
        <v>0</v>
      </c>
      <c r="F23" s="4">
        <f t="shared" si="2"/>
        <v>1</v>
      </c>
      <c r="G23" s="63">
        <f>IF(OR(Datos!D$25&gt;Paso02!I23,Datos!D$25=Paso02!I23),Paso02!I23,0)</f>
        <v>36069</v>
      </c>
      <c r="H23" s="63">
        <f>IF(OR(Datos!D$24&lt;Paso02!I23,Datos!D$24=Paso02!I23),Paso02!I23,0)</f>
        <v>0</v>
      </c>
      <c r="I23" s="63">
        <v>36069</v>
      </c>
      <c r="J23" s="30">
        <f>+S14</f>
        <v>0</v>
      </c>
      <c r="V23" s="63"/>
      <c r="W23" s="63"/>
      <c r="X23" s="4">
        <f>+AG14</f>
        <v>2240.7353904233601</v>
      </c>
    </row>
    <row r="24" spans="1:36" hidden="1">
      <c r="A24">
        <v>23</v>
      </c>
      <c r="C24">
        <f t="shared" si="3"/>
        <v>0</v>
      </c>
      <c r="D24" s="4">
        <f t="shared" si="0"/>
        <v>0</v>
      </c>
      <c r="E24" s="4">
        <f t="shared" si="1"/>
        <v>0</v>
      </c>
      <c r="F24" s="4">
        <f t="shared" si="2"/>
        <v>1</v>
      </c>
      <c r="G24" s="63">
        <f>IF(OR(Datos!D$25&gt;Paso02!I24,Datos!D$25=Paso02!I24),Paso02!I24,0)</f>
        <v>36100</v>
      </c>
      <c r="H24" s="63">
        <f>IF(OR(Datos!D$24&lt;Paso02!I24,Datos!D$24=Paso02!I24),Paso02!I24,0)</f>
        <v>0</v>
      </c>
      <c r="I24" s="63">
        <v>36100</v>
      </c>
      <c r="J24" s="30">
        <f>+T14</f>
        <v>-1E-3</v>
      </c>
      <c r="V24" s="63"/>
      <c r="W24" s="63"/>
      <c r="X24" s="4">
        <f>+AH14</f>
        <v>2240.7353904233601</v>
      </c>
    </row>
    <row r="25" spans="1:36" hidden="1">
      <c r="A25">
        <v>24</v>
      </c>
      <c r="C25">
        <f t="shared" si="3"/>
        <v>0</v>
      </c>
      <c r="D25" s="4">
        <f t="shared" si="0"/>
        <v>0</v>
      </c>
      <c r="E25" s="4">
        <f t="shared" si="1"/>
        <v>0</v>
      </c>
      <c r="F25" s="4">
        <f t="shared" si="2"/>
        <v>1</v>
      </c>
      <c r="G25" s="63">
        <f>IF(OR(Datos!D$25&gt;Paso02!I25,Datos!D$25=Paso02!I25),Paso02!I25,0)</f>
        <v>36130</v>
      </c>
      <c r="H25" s="63">
        <f>IF(OR(Datos!D$24&lt;Paso02!I25,Datos!D$24=Paso02!I25),Paso02!I25,0)</f>
        <v>0</v>
      </c>
      <c r="I25" s="63">
        <v>36130</v>
      </c>
      <c r="J25" s="30">
        <f>+U14</f>
        <v>3.0000000000000001E-3</v>
      </c>
      <c r="V25" s="63"/>
      <c r="W25" s="63"/>
      <c r="X25" s="4">
        <f>+AI14</f>
        <v>2240.7353904233601</v>
      </c>
    </row>
    <row r="26" spans="1:36" hidden="1">
      <c r="A26">
        <v>25</v>
      </c>
      <c r="C26">
        <f t="shared" si="3"/>
        <v>0</v>
      </c>
      <c r="D26" s="4">
        <f t="shared" si="0"/>
        <v>0</v>
      </c>
      <c r="E26" s="4">
        <f t="shared" si="1"/>
        <v>0</v>
      </c>
      <c r="F26" s="4">
        <f t="shared" si="2"/>
        <v>1</v>
      </c>
      <c r="G26" s="63">
        <f>IF(OR(Datos!D$25&gt;Paso02!I26,Datos!D$25=Paso02!I26),Paso02!I26,0)</f>
        <v>36161</v>
      </c>
      <c r="H26" s="63">
        <f>IF(OR(Datos!D$24&lt;Paso02!I26,Datos!D$24=Paso02!I26),Paso02!I26,0)</f>
        <v>0</v>
      </c>
      <c r="I26" s="63">
        <v>36161</v>
      </c>
      <c r="J26" s="30">
        <f>+Paso01!B7</f>
        <v>4.0000000000000001E-3</v>
      </c>
      <c r="K26" s="30">
        <f>+Paso01!C7</f>
        <v>1E-3</v>
      </c>
      <c r="L26" s="30">
        <f>+Paso01!D7</f>
        <v>4.0000000000000001E-3</v>
      </c>
      <c r="M26" s="30">
        <f>+Paso01!E7</f>
        <v>4.0000000000000001E-3</v>
      </c>
      <c r="N26" s="30">
        <f>+Paso01!F7</f>
        <v>0</v>
      </c>
      <c r="O26" s="30">
        <f>+Paso01!G7</f>
        <v>0</v>
      </c>
      <c r="P26" s="30">
        <f>+Paso01!H7</f>
        <v>4.0000000000000001E-3</v>
      </c>
      <c r="Q26" s="30">
        <f>+Paso01!I7</f>
        <v>4.0000000000000001E-3</v>
      </c>
      <c r="R26" s="30">
        <f>+Paso01!J7</f>
        <v>2E-3</v>
      </c>
      <c r="S26" s="30">
        <f>+Paso01!K7</f>
        <v>0</v>
      </c>
      <c r="T26" s="30">
        <f>+Paso01!L7</f>
        <v>2E-3</v>
      </c>
      <c r="U26" s="30">
        <f>+Paso01!M7</f>
        <v>5.0000000000000001E-3</v>
      </c>
      <c r="V26" s="63"/>
      <c r="W26" s="63"/>
      <c r="X26" s="4">
        <f>+Paso01!P7</f>
        <v>2281.0686274509803</v>
      </c>
      <c r="Y26" s="4">
        <f>+Paso01!Q7</f>
        <v>2281.0686274509803</v>
      </c>
      <c r="Z26" s="4">
        <f>+Paso01!R7</f>
        <v>2281.0686274509803</v>
      </c>
      <c r="AA26" s="4">
        <f>+Paso01!S7</f>
        <v>2281.0686274509803</v>
      </c>
      <c r="AB26" s="4">
        <f>+Paso01!T7</f>
        <v>2281.0686274509803</v>
      </c>
      <c r="AC26" s="4">
        <f>+Paso01!U7</f>
        <v>2281.0686274509803</v>
      </c>
      <c r="AD26" s="4">
        <f>+Paso01!V7</f>
        <v>2281.0686274509803</v>
      </c>
      <c r="AE26" s="4">
        <f>+Paso01!W7</f>
        <v>2281.0686274509803</v>
      </c>
      <c r="AF26" s="4">
        <f>+Paso01!X7</f>
        <v>2281.0686274509803</v>
      </c>
      <c r="AG26" s="4">
        <f>+Paso01!Y7</f>
        <v>2281.0686274509803</v>
      </c>
      <c r="AH26" s="4">
        <f>+Paso01!Z7</f>
        <v>2281.0686274509803</v>
      </c>
      <c r="AI26" s="4">
        <f>+Paso01!AA7</f>
        <v>2281.0686274509803</v>
      </c>
      <c r="AJ26" s="4"/>
    </row>
    <row r="27" spans="1:36" hidden="1">
      <c r="A27">
        <v>26</v>
      </c>
      <c r="C27">
        <f t="shared" si="3"/>
        <v>0</v>
      </c>
      <c r="D27" s="4">
        <f t="shared" si="0"/>
        <v>0</v>
      </c>
      <c r="E27" s="4">
        <f t="shared" si="1"/>
        <v>0</v>
      </c>
      <c r="F27" s="4">
        <f t="shared" si="2"/>
        <v>1</v>
      </c>
      <c r="G27" s="63">
        <f>IF(OR(Datos!D$25&gt;Paso02!I27,Datos!D$25=Paso02!I27),Paso02!I27,0)</f>
        <v>36192</v>
      </c>
      <c r="H27" s="63">
        <f>IF(OR(Datos!D$24&lt;Paso02!I27,Datos!D$24=Paso02!I27),Paso02!I27,0)</f>
        <v>0</v>
      </c>
      <c r="I27" s="63">
        <v>36192</v>
      </c>
      <c r="J27" s="30">
        <f>+K26</f>
        <v>1E-3</v>
      </c>
      <c r="V27" s="63"/>
      <c r="W27" s="63"/>
      <c r="X27" s="4">
        <f>+Y26</f>
        <v>2281.0686274509803</v>
      </c>
    </row>
    <row r="28" spans="1:36" hidden="1">
      <c r="A28">
        <v>27</v>
      </c>
      <c r="C28">
        <f t="shared" si="3"/>
        <v>0</v>
      </c>
      <c r="D28" s="4">
        <f t="shared" si="0"/>
        <v>0</v>
      </c>
      <c r="E28" s="4">
        <f t="shared" si="1"/>
        <v>0</v>
      </c>
      <c r="F28" s="4">
        <f t="shared" si="2"/>
        <v>1</v>
      </c>
      <c r="G28" s="63">
        <f>IF(OR(Datos!D$25&gt;Paso02!I28,Datos!D$25=Paso02!I28),Paso02!I28,0)</f>
        <v>36220</v>
      </c>
      <c r="H28" s="63">
        <f>IF(OR(Datos!D$24&lt;Paso02!I28,Datos!D$24=Paso02!I28),Paso02!I28,0)</f>
        <v>0</v>
      </c>
      <c r="I28" s="63">
        <v>36220</v>
      </c>
      <c r="J28" s="30">
        <f>+L26</f>
        <v>4.0000000000000001E-3</v>
      </c>
      <c r="V28" s="63"/>
      <c r="W28" s="63"/>
      <c r="X28" s="4">
        <f>+Z26</f>
        <v>2281.0686274509803</v>
      </c>
    </row>
    <row r="29" spans="1:36" hidden="1">
      <c r="A29">
        <v>28</v>
      </c>
      <c r="C29">
        <f t="shared" si="3"/>
        <v>0</v>
      </c>
      <c r="D29" s="4">
        <f t="shared" si="0"/>
        <v>0</v>
      </c>
      <c r="E29" s="4">
        <f t="shared" si="1"/>
        <v>0</v>
      </c>
      <c r="F29" s="4">
        <f t="shared" si="2"/>
        <v>1</v>
      </c>
      <c r="G29" s="63">
        <f>IF(OR(Datos!D$25&gt;Paso02!I29,Datos!D$25=Paso02!I29),Paso02!I29,0)</f>
        <v>36251</v>
      </c>
      <c r="H29" s="63">
        <f>IF(OR(Datos!D$24&lt;Paso02!I29,Datos!D$24=Paso02!I29),Paso02!I29,0)</f>
        <v>0</v>
      </c>
      <c r="I29" s="63">
        <v>36251</v>
      </c>
      <c r="J29" s="30">
        <f>+M26</f>
        <v>4.0000000000000001E-3</v>
      </c>
      <c r="V29" s="63"/>
      <c r="W29" s="63"/>
      <c r="X29" s="4">
        <f>+AA26</f>
        <v>2281.0686274509803</v>
      </c>
    </row>
    <row r="30" spans="1:36" hidden="1">
      <c r="A30">
        <v>29</v>
      </c>
      <c r="C30">
        <f t="shared" si="3"/>
        <v>0</v>
      </c>
      <c r="D30" s="4">
        <f t="shared" si="0"/>
        <v>0</v>
      </c>
      <c r="E30" s="4">
        <f t="shared" si="1"/>
        <v>0</v>
      </c>
      <c r="F30" s="4">
        <f t="shared" si="2"/>
        <v>1</v>
      </c>
      <c r="G30" s="63">
        <f>IF(OR(Datos!D$25&gt;Paso02!I30,Datos!D$25=Paso02!I30),Paso02!I30,0)</f>
        <v>36281</v>
      </c>
      <c r="H30" s="63">
        <f>IF(OR(Datos!D$24&lt;Paso02!I30,Datos!D$24=Paso02!I30),Paso02!I30,0)</f>
        <v>0</v>
      </c>
      <c r="I30" s="63">
        <v>36281</v>
      </c>
      <c r="J30" s="30">
        <f>+N26</f>
        <v>0</v>
      </c>
      <c r="V30" s="63"/>
      <c r="W30" s="63"/>
      <c r="X30" s="4">
        <f>+AB26</f>
        <v>2281.0686274509803</v>
      </c>
    </row>
    <row r="31" spans="1:36" hidden="1">
      <c r="A31">
        <v>30</v>
      </c>
      <c r="C31">
        <f t="shared" si="3"/>
        <v>0</v>
      </c>
      <c r="D31" s="4">
        <f t="shared" si="0"/>
        <v>0</v>
      </c>
      <c r="E31" s="4">
        <f t="shared" si="1"/>
        <v>0</v>
      </c>
      <c r="F31" s="4">
        <f t="shared" si="2"/>
        <v>1</v>
      </c>
      <c r="G31" s="63">
        <f>IF(OR(Datos!D$25&gt;Paso02!I31,Datos!D$25=Paso02!I31),Paso02!I31,0)</f>
        <v>36312</v>
      </c>
      <c r="H31" s="63">
        <f>IF(OR(Datos!D$24&lt;Paso02!I31,Datos!D$24=Paso02!I31),Paso02!I31,0)</f>
        <v>0</v>
      </c>
      <c r="I31" s="63">
        <v>36312</v>
      </c>
      <c r="J31" s="30">
        <f>+O26</f>
        <v>0</v>
      </c>
      <c r="V31" s="63"/>
      <c r="W31" s="63"/>
      <c r="X31" s="4">
        <f>+AC26</f>
        <v>2281.0686274509803</v>
      </c>
    </row>
    <row r="32" spans="1:36" hidden="1">
      <c r="A32">
        <v>31</v>
      </c>
      <c r="C32">
        <f t="shared" si="3"/>
        <v>0</v>
      </c>
      <c r="D32" s="4">
        <f t="shared" si="0"/>
        <v>0</v>
      </c>
      <c r="E32" s="4">
        <f t="shared" si="1"/>
        <v>0</v>
      </c>
      <c r="F32" s="4">
        <f t="shared" si="2"/>
        <v>1</v>
      </c>
      <c r="G32" s="63">
        <f>IF(OR(Datos!D$25&gt;Paso02!I32,Datos!D$25=Paso02!I32),Paso02!I32,0)</f>
        <v>36342</v>
      </c>
      <c r="H32" s="63">
        <f>IF(OR(Datos!D$24&lt;Paso02!I32,Datos!D$24=Paso02!I32),Paso02!I32,0)</f>
        <v>0</v>
      </c>
      <c r="I32" s="63">
        <v>36342</v>
      </c>
      <c r="J32" s="30">
        <f>+P26</f>
        <v>4.0000000000000001E-3</v>
      </c>
      <c r="V32" s="63"/>
      <c r="W32" s="63"/>
      <c r="X32" s="4">
        <f>+AD26</f>
        <v>2281.0686274509803</v>
      </c>
    </row>
    <row r="33" spans="1:35" hidden="1">
      <c r="A33">
        <v>32</v>
      </c>
      <c r="C33">
        <f t="shared" si="3"/>
        <v>0</v>
      </c>
      <c r="D33" s="4">
        <f t="shared" si="0"/>
        <v>0</v>
      </c>
      <c r="E33" s="4">
        <f t="shared" si="1"/>
        <v>0</v>
      </c>
      <c r="F33" s="4">
        <f t="shared" si="2"/>
        <v>1</v>
      </c>
      <c r="G33" s="63">
        <f>IF(OR(Datos!D$25&gt;Paso02!I33,Datos!D$25=Paso02!I33),Paso02!I33,0)</f>
        <v>36373</v>
      </c>
      <c r="H33" s="63">
        <f>IF(OR(Datos!D$24&lt;Paso02!I33,Datos!D$24=Paso02!I33),Paso02!I33,0)</f>
        <v>0</v>
      </c>
      <c r="I33" s="63">
        <v>36373</v>
      </c>
      <c r="J33" s="30">
        <f>+Q26</f>
        <v>4.0000000000000001E-3</v>
      </c>
      <c r="V33" s="63"/>
      <c r="W33" s="63"/>
      <c r="X33" s="4">
        <f>+AE26</f>
        <v>2281.0686274509803</v>
      </c>
    </row>
    <row r="34" spans="1:35" hidden="1">
      <c r="A34">
        <v>33</v>
      </c>
      <c r="C34">
        <f t="shared" si="3"/>
        <v>0</v>
      </c>
      <c r="D34" s="4">
        <f t="shared" si="0"/>
        <v>0</v>
      </c>
      <c r="E34" s="4">
        <f t="shared" si="1"/>
        <v>0</v>
      </c>
      <c r="F34" s="4">
        <f t="shared" si="2"/>
        <v>1</v>
      </c>
      <c r="G34" s="63">
        <f>IF(OR(Datos!D$25&gt;Paso02!I34,Datos!D$25=Paso02!I34),Paso02!I34,0)</f>
        <v>36404</v>
      </c>
      <c r="H34" s="63">
        <f>IF(OR(Datos!D$24&lt;Paso02!I34,Datos!D$24=Paso02!I34),Paso02!I34,0)</f>
        <v>0</v>
      </c>
      <c r="I34" s="63">
        <v>36404</v>
      </c>
      <c r="J34" s="30">
        <f>+R26</f>
        <v>2E-3</v>
      </c>
      <c r="V34" s="63"/>
      <c r="W34" s="63"/>
      <c r="X34" s="4">
        <f>+AF26</f>
        <v>2281.0686274509803</v>
      </c>
    </row>
    <row r="35" spans="1:35" hidden="1">
      <c r="A35">
        <v>34</v>
      </c>
      <c r="C35">
        <f t="shared" si="3"/>
        <v>0</v>
      </c>
      <c r="D35" s="4">
        <f t="shared" si="0"/>
        <v>0</v>
      </c>
      <c r="E35" s="4">
        <f t="shared" si="1"/>
        <v>0</v>
      </c>
      <c r="F35" s="4">
        <f t="shared" si="2"/>
        <v>1</v>
      </c>
      <c r="G35" s="63">
        <f>IF(OR(Datos!D$25&gt;Paso02!I35,Datos!D$25=Paso02!I35),Paso02!I35,0)</f>
        <v>36434</v>
      </c>
      <c r="H35" s="63">
        <f>IF(OR(Datos!D$24&lt;Paso02!I35,Datos!D$24=Paso02!I35),Paso02!I35,0)</f>
        <v>0</v>
      </c>
      <c r="I35" s="63">
        <v>36434</v>
      </c>
      <c r="J35" s="30">
        <f>+S26</f>
        <v>0</v>
      </c>
      <c r="V35" s="63"/>
      <c r="W35" s="63"/>
      <c r="X35" s="4">
        <f>+AG26</f>
        <v>2281.0686274509803</v>
      </c>
    </row>
    <row r="36" spans="1:35" hidden="1">
      <c r="A36">
        <v>35</v>
      </c>
      <c r="C36">
        <f t="shared" si="3"/>
        <v>0</v>
      </c>
      <c r="D36" s="4">
        <f t="shared" si="0"/>
        <v>0</v>
      </c>
      <c r="E36" s="4">
        <f t="shared" si="1"/>
        <v>0</v>
      </c>
      <c r="F36" s="4">
        <f t="shared" si="2"/>
        <v>1</v>
      </c>
      <c r="G36" s="63">
        <f>IF(OR(Datos!D$25&gt;Paso02!I36,Datos!D$25=Paso02!I36),Paso02!I36,0)</f>
        <v>36465</v>
      </c>
      <c r="H36" s="63">
        <f>IF(OR(Datos!D$24&lt;Paso02!I36,Datos!D$24=Paso02!I36),Paso02!I36,0)</f>
        <v>0</v>
      </c>
      <c r="I36" s="63">
        <v>36465</v>
      </c>
      <c r="J36" s="30">
        <f>+T26</f>
        <v>2E-3</v>
      </c>
      <c r="V36" s="63"/>
      <c r="W36" s="63"/>
      <c r="X36" s="4">
        <f>+AH26</f>
        <v>2281.0686274509803</v>
      </c>
    </row>
    <row r="37" spans="1:35" hidden="1">
      <c r="A37">
        <v>36</v>
      </c>
      <c r="C37">
        <f t="shared" si="3"/>
        <v>0</v>
      </c>
      <c r="D37" s="4">
        <f t="shared" si="0"/>
        <v>0</v>
      </c>
      <c r="E37" s="4">
        <f t="shared" si="1"/>
        <v>0</v>
      </c>
      <c r="F37" s="4">
        <f t="shared" si="2"/>
        <v>1</v>
      </c>
      <c r="G37" s="63">
        <f>IF(OR(Datos!D$25&gt;Paso02!I37,Datos!D$25=Paso02!I37),Paso02!I37,0)</f>
        <v>36495</v>
      </c>
      <c r="H37" s="63">
        <f>IF(OR(Datos!D$24&lt;Paso02!I37,Datos!D$24=Paso02!I37),Paso02!I37,0)</f>
        <v>0</v>
      </c>
      <c r="I37" s="63">
        <v>36495</v>
      </c>
      <c r="J37" s="30">
        <f>+U26</f>
        <v>5.0000000000000001E-3</v>
      </c>
      <c r="V37" s="63"/>
      <c r="W37" s="63"/>
      <c r="X37" s="4">
        <f>+AI26</f>
        <v>2281.0686274509803</v>
      </c>
    </row>
    <row r="38" spans="1:35" hidden="1">
      <c r="A38">
        <v>37</v>
      </c>
      <c r="C38">
        <f t="shared" si="3"/>
        <v>0</v>
      </c>
      <c r="D38" s="4">
        <f t="shared" si="0"/>
        <v>0</v>
      </c>
      <c r="E38" s="4">
        <f t="shared" si="1"/>
        <v>0</v>
      </c>
      <c r="F38" s="4">
        <f t="shared" si="2"/>
        <v>1</v>
      </c>
      <c r="G38" s="63">
        <f>IF(OR(Datos!D$25&gt;Paso02!I38,Datos!D$25=Paso02!I38),Paso02!I38,0)</f>
        <v>36526</v>
      </c>
      <c r="H38" s="63">
        <f>IF(OR(Datos!D$24&lt;Paso02!I38,Datos!D$24=Paso02!I38),Paso02!I38,0)</f>
        <v>0</v>
      </c>
      <c r="I38" s="63">
        <v>36526</v>
      </c>
      <c r="J38" s="30">
        <f>+Paso01!B8</f>
        <v>3.0000000000000001E-3</v>
      </c>
      <c r="K38" s="30">
        <f>+Paso01!C8</f>
        <v>1E-3</v>
      </c>
      <c r="L38" s="30">
        <f>+Paso01!D8</f>
        <v>4.0000000000000001E-3</v>
      </c>
      <c r="M38" s="30">
        <f>+Paso01!E8</f>
        <v>4.0000000000000001E-3</v>
      </c>
      <c r="N38" s="30">
        <f>+Paso01!F8</f>
        <v>2E-3</v>
      </c>
      <c r="O38" s="30">
        <f>+Paso01!G8</f>
        <v>3.0000000000000001E-3</v>
      </c>
      <c r="P38" s="30">
        <f>+Paso01!H8</f>
        <v>6.0000000000000001E-3</v>
      </c>
      <c r="Q38" s="30">
        <f>+Paso01!I8</f>
        <v>4.0000000000000001E-3</v>
      </c>
      <c r="R38" s="30">
        <f>+Paso01!J8</f>
        <v>3.0000000000000001E-3</v>
      </c>
      <c r="S38" s="30">
        <f>+Paso01!K8</f>
        <v>3.0000000000000001E-3</v>
      </c>
      <c r="T38" s="30">
        <f>+Paso01!L8</f>
        <v>2E-3</v>
      </c>
      <c r="U38" s="30">
        <f>+Paso01!M8</f>
        <v>3.0000000000000001E-3</v>
      </c>
      <c r="V38" s="63"/>
      <c r="W38" s="63"/>
      <c r="X38" s="4">
        <f>+Paso01!P8</f>
        <v>2326.69</v>
      </c>
      <c r="Y38" s="4">
        <f>+Paso01!Q8</f>
        <v>2326.69</v>
      </c>
      <c r="Z38" s="4">
        <f>+Paso01!R8</f>
        <v>2326.69</v>
      </c>
      <c r="AA38" s="4">
        <f>+Paso01!S8</f>
        <v>2326.69</v>
      </c>
      <c r="AB38" s="4">
        <f>+Paso01!T8</f>
        <v>2326.69</v>
      </c>
      <c r="AC38" s="4">
        <f>+Paso01!U8</f>
        <v>2326.69</v>
      </c>
      <c r="AD38" s="4">
        <f>+Paso01!V8</f>
        <v>2326.69</v>
      </c>
      <c r="AE38" s="4">
        <f>+Paso01!W8</f>
        <v>2326.69</v>
      </c>
      <c r="AF38" s="4">
        <f>+Paso01!X8</f>
        <v>2326.69</v>
      </c>
      <c r="AG38" s="4">
        <f>+Paso01!Y8</f>
        <v>2326.69</v>
      </c>
      <c r="AH38" s="4">
        <f>+Paso01!Z8</f>
        <v>2326.69</v>
      </c>
      <c r="AI38" s="4">
        <f>+Paso01!AA8</f>
        <v>2326.69</v>
      </c>
    </row>
    <row r="39" spans="1:35" hidden="1">
      <c r="A39">
        <v>38</v>
      </c>
      <c r="C39">
        <f t="shared" si="3"/>
        <v>0</v>
      </c>
      <c r="D39" s="4">
        <f t="shared" si="0"/>
        <v>0</v>
      </c>
      <c r="E39" s="4">
        <f t="shared" si="1"/>
        <v>0</v>
      </c>
      <c r="F39" s="4">
        <f t="shared" si="2"/>
        <v>1</v>
      </c>
      <c r="G39" s="63">
        <f>IF(OR(Datos!D$25&gt;Paso02!I39,Datos!D$25=Paso02!I39),Paso02!I39,0)</f>
        <v>36557</v>
      </c>
      <c r="H39" s="63">
        <f>IF(OR(Datos!D$24&lt;Paso02!I39,Datos!D$24=Paso02!I39),Paso02!I39,0)</f>
        <v>0</v>
      </c>
      <c r="I39" s="63">
        <v>36557</v>
      </c>
      <c r="J39" s="30">
        <f>+K38</f>
        <v>1E-3</v>
      </c>
      <c r="V39" s="63"/>
      <c r="W39" s="63"/>
      <c r="X39" s="4">
        <f>+Y38</f>
        <v>2326.69</v>
      </c>
    </row>
    <row r="40" spans="1:35" hidden="1">
      <c r="A40">
        <v>39</v>
      </c>
      <c r="C40">
        <f t="shared" si="3"/>
        <v>0</v>
      </c>
      <c r="D40" s="4">
        <f t="shared" si="0"/>
        <v>0</v>
      </c>
      <c r="E40" s="4">
        <f t="shared" si="1"/>
        <v>0</v>
      </c>
      <c r="F40" s="4">
        <f t="shared" si="2"/>
        <v>1</v>
      </c>
      <c r="G40" s="63">
        <f>IF(OR(Datos!D$25&gt;Paso02!I40,Datos!D$25=Paso02!I40),Paso02!I40,0)</f>
        <v>36586</v>
      </c>
      <c r="H40" s="63">
        <f>IF(OR(Datos!D$24&lt;Paso02!I40,Datos!D$24=Paso02!I40),Paso02!I40,0)</f>
        <v>0</v>
      </c>
      <c r="I40" s="63">
        <v>36586</v>
      </c>
      <c r="J40" s="30">
        <f>+L38</f>
        <v>4.0000000000000001E-3</v>
      </c>
      <c r="V40" s="63"/>
      <c r="W40" s="63"/>
      <c r="X40" s="4">
        <f>+Z38</f>
        <v>2326.69</v>
      </c>
    </row>
    <row r="41" spans="1:35" hidden="1">
      <c r="A41">
        <v>40</v>
      </c>
      <c r="C41">
        <f t="shared" si="3"/>
        <v>0</v>
      </c>
      <c r="D41" s="4">
        <f t="shared" si="0"/>
        <v>0</v>
      </c>
      <c r="E41" s="4">
        <f t="shared" si="1"/>
        <v>0</v>
      </c>
      <c r="F41" s="4">
        <f t="shared" si="2"/>
        <v>1</v>
      </c>
      <c r="G41" s="63">
        <f>IF(OR(Datos!D$25&gt;Paso02!I41,Datos!D$25=Paso02!I41),Paso02!I41,0)</f>
        <v>36617</v>
      </c>
      <c r="H41" s="63">
        <f>IF(OR(Datos!D$24&lt;Paso02!I41,Datos!D$24=Paso02!I41),Paso02!I41,0)</f>
        <v>0</v>
      </c>
      <c r="I41" s="63">
        <v>36617</v>
      </c>
      <c r="J41" s="30">
        <f>+M38</f>
        <v>4.0000000000000001E-3</v>
      </c>
      <c r="V41" s="63"/>
      <c r="W41" s="63"/>
      <c r="X41" s="4">
        <f>+AA38</f>
        <v>2326.69</v>
      </c>
    </row>
    <row r="42" spans="1:35" hidden="1">
      <c r="A42">
        <v>41</v>
      </c>
      <c r="C42">
        <f t="shared" si="3"/>
        <v>0</v>
      </c>
      <c r="D42" s="4">
        <f t="shared" si="0"/>
        <v>0</v>
      </c>
      <c r="E42" s="4">
        <f t="shared" si="1"/>
        <v>0</v>
      </c>
      <c r="F42" s="4">
        <f t="shared" si="2"/>
        <v>1</v>
      </c>
      <c r="G42" s="63">
        <f>IF(OR(Datos!D$25&gt;Paso02!I42,Datos!D$25=Paso02!I42),Paso02!I42,0)</f>
        <v>36647</v>
      </c>
      <c r="H42" s="63">
        <f>IF(OR(Datos!D$24&lt;Paso02!I42,Datos!D$24=Paso02!I42),Paso02!I42,0)</f>
        <v>0</v>
      </c>
      <c r="I42" s="63">
        <v>36647</v>
      </c>
      <c r="J42" s="30">
        <f>+N38</f>
        <v>2E-3</v>
      </c>
      <c r="V42" s="63"/>
      <c r="W42" s="63"/>
      <c r="X42" s="4">
        <f>+AB38</f>
        <v>2326.69</v>
      </c>
    </row>
    <row r="43" spans="1:35" hidden="1">
      <c r="A43">
        <v>42</v>
      </c>
      <c r="C43">
        <f t="shared" si="3"/>
        <v>0</v>
      </c>
      <c r="D43" s="4">
        <f t="shared" si="0"/>
        <v>0</v>
      </c>
      <c r="E43" s="4">
        <f t="shared" si="1"/>
        <v>0</v>
      </c>
      <c r="F43" s="4">
        <f t="shared" si="2"/>
        <v>1</v>
      </c>
      <c r="G43" s="63">
        <f>IF(OR(Datos!D$25&gt;Paso02!I43,Datos!D$25=Paso02!I43),Paso02!I43,0)</f>
        <v>36678</v>
      </c>
      <c r="H43" s="63">
        <f>IF(OR(Datos!D$24&lt;Paso02!I43,Datos!D$24=Paso02!I43),Paso02!I43,0)</f>
        <v>0</v>
      </c>
      <c r="I43" s="63">
        <v>36678</v>
      </c>
      <c r="J43" s="30">
        <f>+O38</f>
        <v>3.0000000000000001E-3</v>
      </c>
      <c r="V43" s="63"/>
      <c r="W43" s="63"/>
      <c r="X43" s="4">
        <f>+AC38</f>
        <v>2326.69</v>
      </c>
    </row>
    <row r="44" spans="1:35" hidden="1">
      <c r="A44">
        <v>43</v>
      </c>
      <c r="C44">
        <f t="shared" si="3"/>
        <v>0</v>
      </c>
      <c r="D44" s="4">
        <f t="shared" si="0"/>
        <v>0</v>
      </c>
      <c r="E44" s="4">
        <f t="shared" si="1"/>
        <v>0</v>
      </c>
      <c r="F44" s="4">
        <f t="shared" si="2"/>
        <v>1</v>
      </c>
      <c r="G44" s="63">
        <f>IF(OR(Datos!D$25&gt;Paso02!I44,Datos!D$25=Paso02!I44),Paso02!I44,0)</f>
        <v>36708</v>
      </c>
      <c r="H44" s="63">
        <f>IF(OR(Datos!D$24&lt;Paso02!I44,Datos!D$24=Paso02!I44),Paso02!I44,0)</f>
        <v>0</v>
      </c>
      <c r="I44" s="63">
        <v>36708</v>
      </c>
      <c r="J44" s="30">
        <f>+P38</f>
        <v>6.0000000000000001E-3</v>
      </c>
      <c r="V44" s="63"/>
      <c r="W44" s="63"/>
      <c r="X44" s="4">
        <f>+AD38</f>
        <v>2326.69</v>
      </c>
    </row>
    <row r="45" spans="1:35" hidden="1">
      <c r="A45">
        <v>44</v>
      </c>
      <c r="C45">
        <f t="shared" si="3"/>
        <v>0</v>
      </c>
      <c r="D45" s="4">
        <f t="shared" si="0"/>
        <v>0</v>
      </c>
      <c r="E45" s="4">
        <f t="shared" si="1"/>
        <v>0</v>
      </c>
      <c r="F45" s="4">
        <f t="shared" si="2"/>
        <v>1</v>
      </c>
      <c r="G45" s="63">
        <f>IF(OR(Datos!D$25&gt;Paso02!I45,Datos!D$25=Paso02!I45),Paso02!I45,0)</f>
        <v>36739</v>
      </c>
      <c r="H45" s="63">
        <f>IF(OR(Datos!D$24&lt;Paso02!I45,Datos!D$24=Paso02!I45),Paso02!I45,0)</f>
        <v>0</v>
      </c>
      <c r="I45" s="63">
        <v>36739</v>
      </c>
      <c r="J45" s="30">
        <f>+Q38</f>
        <v>4.0000000000000001E-3</v>
      </c>
      <c r="V45" s="63"/>
      <c r="W45" s="63"/>
      <c r="X45" s="4">
        <f>+AE38</f>
        <v>2326.69</v>
      </c>
    </row>
    <row r="46" spans="1:35" hidden="1">
      <c r="A46">
        <v>45</v>
      </c>
      <c r="C46">
        <f t="shared" si="3"/>
        <v>0</v>
      </c>
      <c r="D46" s="4">
        <f t="shared" si="0"/>
        <v>0</v>
      </c>
      <c r="E46" s="4">
        <f t="shared" si="1"/>
        <v>0</v>
      </c>
      <c r="F46" s="4">
        <f t="shared" si="2"/>
        <v>1</v>
      </c>
      <c r="G46" s="63">
        <f>IF(OR(Datos!D$25&gt;Paso02!I46,Datos!D$25=Paso02!I46),Paso02!I46,0)</f>
        <v>36770</v>
      </c>
      <c r="H46" s="63">
        <f>IF(OR(Datos!D$24&lt;Paso02!I46,Datos!D$24=Paso02!I46),Paso02!I46,0)</f>
        <v>0</v>
      </c>
      <c r="I46" s="63">
        <v>36770</v>
      </c>
      <c r="J46" s="30">
        <f>+R38</f>
        <v>3.0000000000000001E-3</v>
      </c>
      <c r="V46" s="63"/>
      <c r="W46" s="63"/>
      <c r="X46" s="4">
        <f>+AF38</f>
        <v>2326.69</v>
      </c>
    </row>
    <row r="47" spans="1:35" hidden="1">
      <c r="A47">
        <v>46</v>
      </c>
      <c r="C47">
        <f t="shared" si="3"/>
        <v>0</v>
      </c>
      <c r="D47" s="4">
        <f t="shared" si="0"/>
        <v>0</v>
      </c>
      <c r="E47" s="4">
        <f t="shared" si="1"/>
        <v>0</v>
      </c>
      <c r="F47" s="4">
        <f t="shared" si="2"/>
        <v>1</v>
      </c>
      <c r="G47" s="63">
        <f>IF(OR(Datos!D$25&gt;Paso02!I47,Datos!D$25=Paso02!I47),Paso02!I47,0)</f>
        <v>36800</v>
      </c>
      <c r="H47" s="63">
        <f>IF(OR(Datos!D$24&lt;Paso02!I47,Datos!D$24=Paso02!I47),Paso02!I47,0)</f>
        <v>0</v>
      </c>
      <c r="I47" s="63">
        <v>36800</v>
      </c>
      <c r="J47" s="30">
        <f>+S38</f>
        <v>3.0000000000000001E-3</v>
      </c>
      <c r="V47" s="63"/>
      <c r="W47" s="63"/>
      <c r="X47" s="4">
        <f>+AG38</f>
        <v>2326.69</v>
      </c>
    </row>
    <row r="48" spans="1:35" hidden="1">
      <c r="A48">
        <v>47</v>
      </c>
      <c r="C48">
        <f t="shared" si="3"/>
        <v>0</v>
      </c>
      <c r="D48" s="4">
        <f t="shared" si="0"/>
        <v>0</v>
      </c>
      <c r="E48" s="4">
        <f t="shared" si="1"/>
        <v>0</v>
      </c>
      <c r="F48" s="4">
        <f t="shared" si="2"/>
        <v>1</v>
      </c>
      <c r="G48" s="63">
        <f>IF(OR(Datos!D$25&gt;Paso02!I48,Datos!D$25=Paso02!I48),Paso02!I48,0)</f>
        <v>36831</v>
      </c>
      <c r="H48" s="63">
        <f>IF(OR(Datos!D$24&lt;Paso02!I48,Datos!D$24=Paso02!I48),Paso02!I48,0)</f>
        <v>0</v>
      </c>
      <c r="I48" s="63">
        <v>36831</v>
      </c>
      <c r="J48" s="30">
        <f>+T38</f>
        <v>2E-3</v>
      </c>
      <c r="V48" s="63"/>
      <c r="W48" s="63"/>
      <c r="X48" s="4">
        <f>+AH38</f>
        <v>2326.69</v>
      </c>
    </row>
    <row r="49" spans="1:35" hidden="1">
      <c r="A49">
        <v>48</v>
      </c>
      <c r="C49">
        <f t="shared" si="3"/>
        <v>0</v>
      </c>
      <c r="D49" s="4">
        <f t="shared" si="0"/>
        <v>0</v>
      </c>
      <c r="E49" s="4">
        <f t="shared" si="1"/>
        <v>0</v>
      </c>
      <c r="F49" s="4">
        <f t="shared" si="2"/>
        <v>1</v>
      </c>
      <c r="G49" s="63">
        <f>IF(OR(Datos!D$25&gt;Paso02!I49,Datos!D$25=Paso02!I49),Paso02!I49,0)</f>
        <v>36861</v>
      </c>
      <c r="H49" s="63">
        <f>IF(OR(Datos!D$24&lt;Paso02!I49,Datos!D$24=Paso02!I49),Paso02!I49,0)</f>
        <v>0</v>
      </c>
      <c r="I49" s="63">
        <v>36861</v>
      </c>
      <c r="J49" s="30">
        <f>+U38</f>
        <v>3.0000000000000001E-3</v>
      </c>
      <c r="V49" s="63"/>
      <c r="W49" s="63"/>
      <c r="X49" s="4">
        <f>+AI38</f>
        <v>2326.69</v>
      </c>
    </row>
    <row r="50" spans="1:35" hidden="1">
      <c r="A50">
        <v>49</v>
      </c>
      <c r="C50">
        <f t="shared" si="3"/>
        <v>0</v>
      </c>
      <c r="D50" s="4">
        <f t="shared" si="0"/>
        <v>0</v>
      </c>
      <c r="E50" s="4">
        <f t="shared" si="1"/>
        <v>0</v>
      </c>
      <c r="F50" s="4">
        <f t="shared" si="2"/>
        <v>1</v>
      </c>
      <c r="G50" s="63">
        <f>IF(OR(Datos!D$25&gt;Paso02!I50,Datos!D$25=Paso02!I50),Paso02!I50,0)</f>
        <v>36892</v>
      </c>
      <c r="H50" s="63">
        <f>IF(OR(Datos!D$24&lt;Paso02!I50,Datos!D$24=Paso02!I50),Paso02!I50,0)</f>
        <v>0</v>
      </c>
      <c r="I50" s="63">
        <v>36892</v>
      </c>
      <c r="J50" s="30">
        <f>+Paso01!B9</f>
        <v>0</v>
      </c>
      <c r="K50" s="30">
        <f>+Paso01!C9</f>
        <v>3.0000000000000001E-3</v>
      </c>
      <c r="L50" s="30">
        <f>+Paso01!D9</f>
        <v>4.0000000000000001E-3</v>
      </c>
      <c r="M50" s="30">
        <f>+Paso01!E9</f>
        <v>5.0000000000000001E-3</v>
      </c>
      <c r="N50" s="30">
        <f>+Paso01!F9</f>
        <v>4.0000000000000001E-3</v>
      </c>
      <c r="O50" s="30">
        <f>+Paso01!G9</f>
        <v>3.0000000000000001E-3</v>
      </c>
      <c r="P50" s="30">
        <f>+Paso01!H9</f>
        <v>2E-3</v>
      </c>
      <c r="Q50" s="30">
        <f>+Paso01!I9</f>
        <v>2E-3</v>
      </c>
      <c r="R50" s="30">
        <f>+Paso01!J9</f>
        <v>0</v>
      </c>
      <c r="S50" s="30">
        <f>+Paso01!K9</f>
        <v>-1E-3</v>
      </c>
      <c r="T50" s="30">
        <f>+Paso01!L9</f>
        <v>-1E-3</v>
      </c>
      <c r="U50" s="30">
        <f>+Paso01!M9</f>
        <v>4.0000000000000001E-3</v>
      </c>
      <c r="V50" s="63"/>
      <c r="W50" s="63"/>
      <c r="X50" s="4">
        <f>+Paso01!P9</f>
        <v>2417.5036999999998</v>
      </c>
      <c r="Y50" s="4">
        <f>+Paso01!Q9</f>
        <v>2417.5036999999998</v>
      </c>
      <c r="Z50" s="4">
        <f>+Paso01!R9</f>
        <v>2417.5036999999998</v>
      </c>
      <c r="AA50" s="4">
        <f>+Paso01!S9</f>
        <v>2417.5036999999998</v>
      </c>
      <c r="AB50" s="4">
        <f>+Paso01!T9</f>
        <v>2417.5036999999998</v>
      </c>
      <c r="AC50" s="4">
        <f>+Paso01!U9</f>
        <v>2417.5036999999998</v>
      </c>
      <c r="AD50" s="4">
        <f>+Paso01!V9</f>
        <v>2417.5036999999998</v>
      </c>
      <c r="AE50" s="4">
        <f>+Paso01!W9</f>
        <v>2417.5036999999998</v>
      </c>
      <c r="AF50" s="4">
        <f>+Paso01!X9</f>
        <v>2417.5036999999998</v>
      </c>
      <c r="AG50" s="4">
        <f>+Paso01!Y9</f>
        <v>2417.5036999999998</v>
      </c>
      <c r="AH50" s="4">
        <f>+Paso01!Z9</f>
        <v>2417.5036999999998</v>
      </c>
      <c r="AI50" s="4">
        <f>+Paso01!AA9</f>
        <v>2417.5036999999998</v>
      </c>
    </row>
    <row r="51" spans="1:35" hidden="1">
      <c r="A51">
        <v>50</v>
      </c>
      <c r="C51">
        <f t="shared" si="3"/>
        <v>0</v>
      </c>
      <c r="D51" s="4">
        <f t="shared" si="0"/>
        <v>0</v>
      </c>
      <c r="E51" s="4">
        <f t="shared" si="1"/>
        <v>0</v>
      </c>
      <c r="F51" s="4">
        <f t="shared" si="2"/>
        <v>1</v>
      </c>
      <c r="G51" s="63">
        <f>IF(OR(Datos!D$25&gt;Paso02!I51,Datos!D$25=Paso02!I51),Paso02!I51,0)</f>
        <v>36923</v>
      </c>
      <c r="H51" s="63">
        <f>IF(OR(Datos!D$24&lt;Paso02!I51,Datos!D$24=Paso02!I51),Paso02!I51,0)</f>
        <v>0</v>
      </c>
      <c r="I51" s="63">
        <v>36923</v>
      </c>
      <c r="J51" s="30">
        <f>+K50</f>
        <v>3.0000000000000001E-3</v>
      </c>
      <c r="V51" s="63"/>
      <c r="W51" s="63"/>
      <c r="X51" s="4">
        <f>+Y50</f>
        <v>2417.5036999999998</v>
      </c>
    </row>
    <row r="52" spans="1:35" hidden="1">
      <c r="A52">
        <v>51</v>
      </c>
      <c r="C52">
        <f t="shared" si="3"/>
        <v>0</v>
      </c>
      <c r="D52" s="4">
        <f t="shared" si="0"/>
        <v>0</v>
      </c>
      <c r="E52" s="4">
        <f t="shared" si="1"/>
        <v>0</v>
      </c>
      <c r="F52" s="4">
        <f t="shared" si="2"/>
        <v>1</v>
      </c>
      <c r="G52" s="63">
        <f>IF(OR(Datos!D$25&gt;Paso02!I52,Datos!D$25=Paso02!I52),Paso02!I52,0)</f>
        <v>36951</v>
      </c>
      <c r="H52" s="63">
        <f>IF(OR(Datos!D$24&lt;Paso02!I52,Datos!D$24=Paso02!I52),Paso02!I52,0)</f>
        <v>0</v>
      </c>
      <c r="I52" s="63">
        <v>36951</v>
      </c>
      <c r="J52" s="30">
        <f>+L50</f>
        <v>4.0000000000000001E-3</v>
      </c>
      <c r="V52" s="63"/>
      <c r="W52" s="63"/>
      <c r="X52" s="4">
        <f>+Z50</f>
        <v>2417.5036999999998</v>
      </c>
    </row>
    <row r="53" spans="1:35" hidden="1">
      <c r="A53">
        <v>52</v>
      </c>
      <c r="C53">
        <f t="shared" si="3"/>
        <v>0</v>
      </c>
      <c r="D53" s="4">
        <f t="shared" si="0"/>
        <v>0</v>
      </c>
      <c r="E53" s="4">
        <f t="shared" si="1"/>
        <v>0</v>
      </c>
      <c r="F53" s="4">
        <f t="shared" si="2"/>
        <v>1</v>
      </c>
      <c r="G53" s="63">
        <f>IF(OR(Datos!D$25&gt;Paso02!I53,Datos!D$25=Paso02!I53),Paso02!I53,0)</f>
        <v>36982</v>
      </c>
      <c r="H53" s="63">
        <f>IF(OR(Datos!D$24&lt;Paso02!I53,Datos!D$24=Paso02!I53),Paso02!I53,0)</f>
        <v>0</v>
      </c>
      <c r="I53" s="63">
        <v>36982</v>
      </c>
      <c r="J53" s="30">
        <f>+M50</f>
        <v>5.0000000000000001E-3</v>
      </c>
      <c r="V53" s="63"/>
      <c r="W53" s="63"/>
      <c r="X53" s="4">
        <f>+AA50</f>
        <v>2417.5036999999998</v>
      </c>
    </row>
    <row r="54" spans="1:35" hidden="1">
      <c r="A54">
        <v>53</v>
      </c>
      <c r="C54">
        <f t="shared" si="3"/>
        <v>0</v>
      </c>
      <c r="D54" s="4">
        <f t="shared" si="0"/>
        <v>0</v>
      </c>
      <c r="E54" s="4">
        <f t="shared" si="1"/>
        <v>0</v>
      </c>
      <c r="F54" s="4">
        <f t="shared" si="2"/>
        <v>1</v>
      </c>
      <c r="G54" s="63">
        <f>IF(OR(Datos!D$25&gt;Paso02!I54,Datos!D$25=Paso02!I54),Paso02!I54,0)</f>
        <v>37012</v>
      </c>
      <c r="H54" s="63">
        <f>IF(OR(Datos!D$24&lt;Paso02!I54,Datos!D$24=Paso02!I54),Paso02!I54,0)</f>
        <v>0</v>
      </c>
      <c r="I54" s="63">
        <v>37012</v>
      </c>
      <c r="J54" s="30">
        <f>+N50</f>
        <v>4.0000000000000001E-3</v>
      </c>
      <c r="V54" s="63"/>
      <c r="W54" s="63"/>
      <c r="X54" s="4">
        <f>+AB50</f>
        <v>2417.5036999999998</v>
      </c>
    </row>
    <row r="55" spans="1:35" hidden="1">
      <c r="A55">
        <v>54</v>
      </c>
      <c r="C55">
        <f t="shared" si="3"/>
        <v>0</v>
      </c>
      <c r="D55" s="4">
        <f t="shared" si="0"/>
        <v>0</v>
      </c>
      <c r="E55" s="4">
        <f t="shared" si="1"/>
        <v>0</v>
      </c>
      <c r="F55" s="4">
        <f t="shared" si="2"/>
        <v>1</v>
      </c>
      <c r="G55" s="63">
        <f>IF(OR(Datos!D$25&gt;Paso02!I55,Datos!D$25=Paso02!I55),Paso02!I55,0)</f>
        <v>37043</v>
      </c>
      <c r="H55" s="63">
        <f>IF(OR(Datos!D$24&lt;Paso02!I55,Datos!D$24=Paso02!I55),Paso02!I55,0)</f>
        <v>0</v>
      </c>
      <c r="I55" s="63">
        <v>37043</v>
      </c>
      <c r="J55" s="30">
        <f>+O50</f>
        <v>3.0000000000000001E-3</v>
      </c>
      <c r="V55" s="63"/>
      <c r="W55" s="63"/>
      <c r="X55" s="4">
        <f>+AC50</f>
        <v>2417.5036999999998</v>
      </c>
    </row>
    <row r="56" spans="1:35" hidden="1">
      <c r="A56">
        <v>55</v>
      </c>
      <c r="C56">
        <f t="shared" si="3"/>
        <v>0</v>
      </c>
      <c r="D56" s="4">
        <f t="shared" si="0"/>
        <v>0</v>
      </c>
      <c r="E56" s="4">
        <f t="shared" si="1"/>
        <v>0</v>
      </c>
      <c r="F56" s="4">
        <f t="shared" si="2"/>
        <v>1</v>
      </c>
      <c r="G56" s="63">
        <f>IF(OR(Datos!D$25&gt;Paso02!I56,Datos!D$25=Paso02!I56),Paso02!I56,0)</f>
        <v>37073</v>
      </c>
      <c r="H56" s="63">
        <f>IF(OR(Datos!D$24&lt;Paso02!I56,Datos!D$24=Paso02!I56),Paso02!I56,0)</f>
        <v>0</v>
      </c>
      <c r="I56" s="63">
        <v>37073</v>
      </c>
      <c r="J56" s="30">
        <f>+P50</f>
        <v>2E-3</v>
      </c>
      <c r="V56" s="63"/>
      <c r="W56" s="63"/>
      <c r="X56" s="4">
        <f>+AD50</f>
        <v>2417.5036999999998</v>
      </c>
    </row>
    <row r="57" spans="1:35" hidden="1">
      <c r="A57">
        <v>56</v>
      </c>
      <c r="C57">
        <f t="shared" si="3"/>
        <v>0</v>
      </c>
      <c r="D57" s="4">
        <f t="shared" si="0"/>
        <v>0</v>
      </c>
      <c r="E57" s="4">
        <f t="shared" si="1"/>
        <v>0</v>
      </c>
      <c r="F57" s="4">
        <f t="shared" si="2"/>
        <v>1</v>
      </c>
      <c r="G57" s="63">
        <f>IF(OR(Datos!D$25&gt;Paso02!I57,Datos!D$25=Paso02!I57),Paso02!I57,0)</f>
        <v>37104</v>
      </c>
      <c r="H57" s="63">
        <f>IF(OR(Datos!D$24&lt;Paso02!I57,Datos!D$24=Paso02!I57),Paso02!I57,0)</f>
        <v>0</v>
      </c>
      <c r="I57" s="63">
        <v>37104</v>
      </c>
      <c r="J57" s="30">
        <f>+Q50</f>
        <v>2E-3</v>
      </c>
      <c r="V57" s="63"/>
      <c r="W57" s="63"/>
      <c r="X57" s="4">
        <f>+AE50</f>
        <v>2417.5036999999998</v>
      </c>
    </row>
    <row r="58" spans="1:35" hidden="1">
      <c r="A58">
        <v>57</v>
      </c>
      <c r="C58">
        <f t="shared" si="3"/>
        <v>0</v>
      </c>
      <c r="D58" s="4">
        <f t="shared" si="0"/>
        <v>0</v>
      </c>
      <c r="E58" s="4">
        <f t="shared" si="1"/>
        <v>0</v>
      </c>
      <c r="F58" s="4">
        <f t="shared" si="2"/>
        <v>1</v>
      </c>
      <c r="G58" s="63">
        <f>IF(OR(Datos!D$25&gt;Paso02!I58,Datos!D$25=Paso02!I58),Paso02!I58,0)</f>
        <v>37135</v>
      </c>
      <c r="H58" s="63">
        <f>IF(OR(Datos!D$24&lt;Paso02!I58,Datos!D$24=Paso02!I58),Paso02!I58,0)</f>
        <v>0</v>
      </c>
      <c r="I58" s="63">
        <v>37135</v>
      </c>
      <c r="J58" s="30">
        <f>+R50</f>
        <v>0</v>
      </c>
      <c r="V58" s="63"/>
      <c r="W58" s="63"/>
      <c r="X58" s="4">
        <f>+AF50</f>
        <v>2417.5036999999998</v>
      </c>
    </row>
    <row r="59" spans="1:35" hidden="1">
      <c r="A59">
        <v>58</v>
      </c>
      <c r="C59">
        <f t="shared" si="3"/>
        <v>0</v>
      </c>
      <c r="D59" s="4">
        <f t="shared" si="0"/>
        <v>0</v>
      </c>
      <c r="E59" s="4">
        <f t="shared" si="1"/>
        <v>0</v>
      </c>
      <c r="F59" s="4">
        <f t="shared" si="2"/>
        <v>1</v>
      </c>
      <c r="G59" s="63">
        <f>IF(OR(Datos!D$25&gt;Paso02!I59,Datos!D$25=Paso02!I59),Paso02!I59,0)</f>
        <v>37165</v>
      </c>
      <c r="H59" s="63">
        <f>IF(OR(Datos!D$24&lt;Paso02!I59,Datos!D$24=Paso02!I59),Paso02!I59,0)</f>
        <v>0</v>
      </c>
      <c r="I59" s="63">
        <v>37165</v>
      </c>
      <c r="J59" s="30">
        <f>+S50</f>
        <v>-1E-3</v>
      </c>
      <c r="V59" s="63"/>
      <c r="W59" s="63"/>
      <c r="X59" s="4">
        <f>+AG50</f>
        <v>2417.5036999999998</v>
      </c>
    </row>
    <row r="60" spans="1:35" hidden="1">
      <c r="A60">
        <v>59</v>
      </c>
      <c r="C60">
        <f t="shared" si="3"/>
        <v>0</v>
      </c>
      <c r="D60" s="4">
        <f t="shared" si="0"/>
        <v>0</v>
      </c>
      <c r="E60" s="4">
        <f t="shared" si="1"/>
        <v>0</v>
      </c>
      <c r="F60" s="4">
        <f t="shared" si="2"/>
        <v>1</v>
      </c>
      <c r="G60" s="63">
        <f>IF(OR(Datos!D$25&gt;Paso02!I60,Datos!D$25=Paso02!I60),Paso02!I60,0)</f>
        <v>37196</v>
      </c>
      <c r="H60" s="63">
        <f>IF(OR(Datos!D$24&lt;Paso02!I60,Datos!D$24=Paso02!I60),Paso02!I60,0)</f>
        <v>0</v>
      </c>
      <c r="I60" s="63">
        <v>37196</v>
      </c>
      <c r="J60" s="30">
        <f>+T50</f>
        <v>-1E-3</v>
      </c>
      <c r="V60" s="63"/>
      <c r="W60" s="63"/>
      <c r="X60" s="4">
        <f>+AH50</f>
        <v>2417.5036999999998</v>
      </c>
    </row>
    <row r="61" spans="1:35" hidden="1">
      <c r="A61">
        <v>60</v>
      </c>
      <c r="C61">
        <f t="shared" si="3"/>
        <v>0</v>
      </c>
      <c r="D61" s="4">
        <f t="shared" si="0"/>
        <v>0</v>
      </c>
      <c r="E61" s="4">
        <f t="shared" si="1"/>
        <v>0</v>
      </c>
      <c r="F61" s="4">
        <f t="shared" si="2"/>
        <v>1</v>
      </c>
      <c r="G61" s="63">
        <f>IF(OR(Datos!D$25&gt;Paso02!I61,Datos!D$25=Paso02!I61),Paso02!I61,0)</f>
        <v>37226</v>
      </c>
      <c r="H61" s="63">
        <f>IF(OR(Datos!D$24&lt;Paso02!I61,Datos!D$24=Paso02!I61),Paso02!I61,0)</f>
        <v>0</v>
      </c>
      <c r="I61" s="63">
        <v>37226</v>
      </c>
      <c r="J61" s="30">
        <f>+U50</f>
        <v>4.0000000000000001E-3</v>
      </c>
      <c r="V61" s="63"/>
      <c r="W61" s="63"/>
      <c r="X61" s="4">
        <f>+AI50</f>
        <v>2417.5036999999998</v>
      </c>
    </row>
    <row r="62" spans="1:35" hidden="1">
      <c r="A62">
        <v>61</v>
      </c>
      <c r="C62">
        <f t="shared" si="3"/>
        <v>0</v>
      </c>
      <c r="D62" s="4">
        <f t="shared" si="0"/>
        <v>0</v>
      </c>
      <c r="E62" s="4">
        <f t="shared" si="1"/>
        <v>0</v>
      </c>
      <c r="F62" s="4">
        <f t="shared" si="2"/>
        <v>1</v>
      </c>
      <c r="G62" s="63">
        <f>IF(OR(Datos!D$25&gt;Paso02!I62,Datos!D$25=Paso02!I62),Paso02!I62,0)</f>
        <v>37257</v>
      </c>
      <c r="H62" s="63">
        <f>IF(OR(Datos!D$24&lt;Paso02!I62,Datos!D$24=Paso02!I62),Paso02!I62,0)</f>
        <v>0</v>
      </c>
      <c r="I62" s="63">
        <v>37257</v>
      </c>
      <c r="J62" s="30">
        <f>+Paso01!B10</f>
        <v>-1E-3</v>
      </c>
      <c r="K62" s="30">
        <f>+Paso01!C10</f>
        <v>1E-3</v>
      </c>
      <c r="L62" s="30">
        <f>+Paso01!D10</f>
        <v>8.0000000000000002E-3</v>
      </c>
      <c r="M62" s="30">
        <f>+Paso01!E10</f>
        <v>1.4E-2</v>
      </c>
      <c r="N62" s="30">
        <f>+Paso01!F10</f>
        <v>4.0000000000000001E-3</v>
      </c>
      <c r="O62" s="30">
        <f>+Paso01!G10</f>
        <v>0</v>
      </c>
      <c r="P62" s="30">
        <f>+Paso01!H10</f>
        <v>-7.0000000000000001E-3</v>
      </c>
      <c r="Q62" s="30">
        <f>+Paso01!I10</f>
        <v>3.0000000000000001E-3</v>
      </c>
      <c r="R62" s="30">
        <f>+Paso01!J10</f>
        <v>4.0000000000000001E-3</v>
      </c>
      <c r="S62" s="30">
        <f>+Paso01!K10</f>
        <v>0.01</v>
      </c>
      <c r="T62" s="30">
        <f>+Paso01!L10</f>
        <v>2E-3</v>
      </c>
      <c r="U62" s="30">
        <f>+Paso01!M10</f>
        <v>3.0000000000000001E-3</v>
      </c>
      <c r="V62" s="63"/>
      <c r="W62" s="63"/>
      <c r="X62" s="4">
        <f>+Paso01!P10</f>
        <v>2465.8883333333329</v>
      </c>
      <c r="Y62" s="4">
        <f>+Paso01!Q10</f>
        <v>2465.8883333333329</v>
      </c>
      <c r="Z62" s="4">
        <f>+Paso01!R10</f>
        <v>2465.8883333333329</v>
      </c>
      <c r="AA62" s="4">
        <f>+Paso01!S10</f>
        <v>2465.8883333333329</v>
      </c>
      <c r="AB62" s="4">
        <f>+Paso01!T10</f>
        <v>2465.8883333333329</v>
      </c>
      <c r="AC62" s="4">
        <f>+Paso01!U10</f>
        <v>2465.8883333333329</v>
      </c>
      <c r="AD62" s="4">
        <f>+Paso01!V10</f>
        <v>2465.8883333333329</v>
      </c>
      <c r="AE62" s="4">
        <f>+Paso01!W10</f>
        <v>2465.8883333333329</v>
      </c>
      <c r="AF62" s="4">
        <f>+Paso01!X10</f>
        <v>2465.8883333333329</v>
      </c>
      <c r="AG62" s="4">
        <f>+Paso01!Y10</f>
        <v>2465.8883333333329</v>
      </c>
      <c r="AH62" s="4">
        <f>+Paso01!Z10</f>
        <v>2465.8883333333329</v>
      </c>
      <c r="AI62" s="4">
        <f>+Paso01!AA10</f>
        <v>2465.8883333333329</v>
      </c>
    </row>
    <row r="63" spans="1:35" hidden="1">
      <c r="A63">
        <v>62</v>
      </c>
      <c r="C63">
        <f t="shared" si="3"/>
        <v>0</v>
      </c>
      <c r="D63" s="4">
        <f t="shared" si="0"/>
        <v>0</v>
      </c>
      <c r="E63" s="4">
        <f t="shared" si="1"/>
        <v>0</v>
      </c>
      <c r="F63" s="4">
        <f t="shared" si="2"/>
        <v>1</v>
      </c>
      <c r="G63" s="63">
        <f>IF(OR(Datos!D$25&gt;Paso02!I63,Datos!D$25=Paso02!I63),Paso02!I63,0)</f>
        <v>37288</v>
      </c>
      <c r="H63" s="63">
        <f>IF(OR(Datos!D$24&lt;Paso02!I63,Datos!D$24=Paso02!I63),Paso02!I63,0)</f>
        <v>0</v>
      </c>
      <c r="I63" s="63">
        <v>37288</v>
      </c>
      <c r="J63" s="30">
        <f>+K62</f>
        <v>1E-3</v>
      </c>
      <c r="V63" s="63"/>
      <c r="W63" s="63"/>
      <c r="X63" s="4">
        <f>+Y62</f>
        <v>2465.8883333333329</v>
      </c>
    </row>
    <row r="64" spans="1:35" hidden="1">
      <c r="A64">
        <v>63</v>
      </c>
      <c r="C64">
        <f t="shared" si="3"/>
        <v>0</v>
      </c>
      <c r="D64" s="4">
        <f t="shared" si="0"/>
        <v>0</v>
      </c>
      <c r="E64" s="4">
        <f t="shared" si="1"/>
        <v>0</v>
      </c>
      <c r="F64" s="4">
        <f t="shared" si="2"/>
        <v>1</v>
      </c>
      <c r="G64" s="63">
        <f>IF(OR(Datos!D$25&gt;Paso02!I64,Datos!D$25=Paso02!I64),Paso02!I64,0)</f>
        <v>37316</v>
      </c>
      <c r="H64" s="63">
        <f>IF(OR(Datos!D$24&lt;Paso02!I64,Datos!D$24=Paso02!I64),Paso02!I64,0)</f>
        <v>0</v>
      </c>
      <c r="I64" s="63">
        <v>37316</v>
      </c>
      <c r="J64" s="30">
        <f>+L62</f>
        <v>8.0000000000000002E-3</v>
      </c>
      <c r="V64" s="63"/>
      <c r="W64" s="63"/>
      <c r="X64" s="4">
        <f>+Z62</f>
        <v>2465.8883333333329</v>
      </c>
    </row>
    <row r="65" spans="1:35" hidden="1">
      <c r="A65">
        <v>64</v>
      </c>
      <c r="C65">
        <f t="shared" si="3"/>
        <v>0</v>
      </c>
      <c r="D65" s="4">
        <f t="shared" si="0"/>
        <v>0</v>
      </c>
      <c r="E65" s="4">
        <f t="shared" si="1"/>
        <v>0</v>
      </c>
      <c r="F65" s="4">
        <f t="shared" si="2"/>
        <v>1</v>
      </c>
      <c r="G65" s="63">
        <f>IF(OR(Datos!D$25&gt;Paso02!I65,Datos!D$25=Paso02!I65),Paso02!I65,0)</f>
        <v>37347</v>
      </c>
      <c r="H65" s="63">
        <f>IF(OR(Datos!D$24&lt;Paso02!I65,Datos!D$24=Paso02!I65),Paso02!I65,0)</f>
        <v>0</v>
      </c>
      <c r="I65" s="63">
        <v>37347</v>
      </c>
      <c r="J65" s="30">
        <f>+M62</f>
        <v>1.4E-2</v>
      </c>
      <c r="V65" s="63"/>
      <c r="W65" s="63"/>
      <c r="X65" s="4">
        <f>+AA62</f>
        <v>2465.8883333333329</v>
      </c>
    </row>
    <row r="66" spans="1:35" hidden="1">
      <c r="A66">
        <v>65</v>
      </c>
      <c r="C66">
        <f t="shared" si="3"/>
        <v>0</v>
      </c>
      <c r="D66" s="4">
        <f t="shared" si="0"/>
        <v>0</v>
      </c>
      <c r="E66" s="4">
        <f t="shared" si="1"/>
        <v>0</v>
      </c>
      <c r="F66" s="4">
        <f t="shared" si="2"/>
        <v>1</v>
      </c>
      <c r="G66" s="63">
        <f>IF(OR(Datos!D$25&gt;Paso02!I66,Datos!D$25=Paso02!I66),Paso02!I66,0)</f>
        <v>37377</v>
      </c>
      <c r="H66" s="63">
        <f>IF(OR(Datos!D$24&lt;Paso02!I66,Datos!D$24=Paso02!I66),Paso02!I66,0)</f>
        <v>0</v>
      </c>
      <c r="I66" s="63">
        <v>37377</v>
      </c>
      <c r="J66" s="30">
        <f>+N62</f>
        <v>4.0000000000000001E-3</v>
      </c>
      <c r="V66" s="63"/>
      <c r="W66" s="63"/>
      <c r="X66" s="4">
        <f>+AB62</f>
        <v>2465.8883333333329</v>
      </c>
    </row>
    <row r="67" spans="1:35" hidden="1">
      <c r="A67">
        <v>66</v>
      </c>
      <c r="C67">
        <f t="shared" si="3"/>
        <v>0</v>
      </c>
      <c r="D67" s="4">
        <f t="shared" ref="D67:D130" si="4">IF(AND(E67=1,F67=1),1,0)</f>
        <v>0</v>
      </c>
      <c r="E67" s="4">
        <f t="shared" ref="E67:E130" si="5">IF(H67=0,0,1)</f>
        <v>0</v>
      </c>
      <c r="F67" s="4">
        <f t="shared" ref="F67:F130" si="6">IF(G67=0,0,1)</f>
        <v>1</v>
      </c>
      <c r="G67" s="63">
        <f>IF(OR(Datos!D$25&gt;Paso02!I67,Datos!D$25=Paso02!I67),Paso02!I67,0)</f>
        <v>37408</v>
      </c>
      <c r="H67" s="63">
        <f>IF(OR(Datos!D$24&lt;Paso02!I67,Datos!D$24=Paso02!I67),Paso02!I67,0)</f>
        <v>0</v>
      </c>
      <c r="I67" s="63">
        <v>37408</v>
      </c>
      <c r="J67" s="30">
        <f>+O62</f>
        <v>0</v>
      </c>
      <c r="V67" s="63"/>
      <c r="W67" s="63"/>
      <c r="X67" s="4">
        <f>+AC62</f>
        <v>2465.8883333333329</v>
      </c>
    </row>
    <row r="68" spans="1:35" hidden="1">
      <c r="A68">
        <v>67</v>
      </c>
      <c r="C68">
        <f t="shared" ref="C68:C131" si="7">(C67+(+C67*J67)+X68)*D68</f>
        <v>0</v>
      </c>
      <c r="D68" s="4">
        <f t="shared" si="4"/>
        <v>0</v>
      </c>
      <c r="E68" s="4">
        <f t="shared" si="5"/>
        <v>0</v>
      </c>
      <c r="F68" s="4">
        <f t="shared" si="6"/>
        <v>1</v>
      </c>
      <c r="G68" s="63">
        <f>IF(OR(Datos!D$25&gt;Paso02!I68,Datos!D$25=Paso02!I68),Paso02!I68,0)</f>
        <v>37438</v>
      </c>
      <c r="H68" s="63">
        <f>IF(OR(Datos!D$24&lt;Paso02!I68,Datos!D$24=Paso02!I68),Paso02!I68,0)</f>
        <v>0</v>
      </c>
      <c r="I68" s="63">
        <v>37438</v>
      </c>
      <c r="J68" s="30">
        <f>+P62</f>
        <v>-7.0000000000000001E-3</v>
      </c>
      <c r="V68" s="63"/>
      <c r="W68" s="63"/>
      <c r="X68" s="4">
        <f>+AD62</f>
        <v>2465.8883333333329</v>
      </c>
    </row>
    <row r="69" spans="1:35" hidden="1">
      <c r="A69">
        <v>68</v>
      </c>
      <c r="C69">
        <f t="shared" si="7"/>
        <v>0</v>
      </c>
      <c r="D69" s="4">
        <f t="shared" si="4"/>
        <v>0</v>
      </c>
      <c r="E69" s="4">
        <f t="shared" si="5"/>
        <v>0</v>
      </c>
      <c r="F69" s="4">
        <f t="shared" si="6"/>
        <v>1</v>
      </c>
      <c r="G69" s="63">
        <f>IF(OR(Datos!D$25&gt;Paso02!I69,Datos!D$25=Paso02!I69),Paso02!I69,0)</f>
        <v>37469</v>
      </c>
      <c r="H69" s="63">
        <f>IF(OR(Datos!D$24&lt;Paso02!I69,Datos!D$24=Paso02!I69),Paso02!I69,0)</f>
        <v>0</v>
      </c>
      <c r="I69" s="63">
        <v>37469</v>
      </c>
      <c r="J69" s="30">
        <f>+Q62</f>
        <v>3.0000000000000001E-3</v>
      </c>
      <c r="V69" s="63"/>
      <c r="W69" s="63"/>
      <c r="X69" s="4">
        <f>+AE62</f>
        <v>2465.8883333333329</v>
      </c>
    </row>
    <row r="70" spans="1:35" hidden="1">
      <c r="A70">
        <v>69</v>
      </c>
      <c r="C70">
        <f t="shared" si="7"/>
        <v>0</v>
      </c>
      <c r="D70" s="4">
        <f t="shared" si="4"/>
        <v>0</v>
      </c>
      <c r="E70" s="4">
        <f t="shared" si="5"/>
        <v>0</v>
      </c>
      <c r="F70" s="4">
        <f t="shared" si="6"/>
        <v>1</v>
      </c>
      <c r="G70" s="63">
        <f>IF(OR(Datos!D$25&gt;Paso02!I70,Datos!D$25=Paso02!I70),Paso02!I70,0)</f>
        <v>37500</v>
      </c>
      <c r="H70" s="63">
        <f>IF(OR(Datos!D$24&lt;Paso02!I70,Datos!D$24=Paso02!I70),Paso02!I70,0)</f>
        <v>0</v>
      </c>
      <c r="I70" s="63">
        <v>37500</v>
      </c>
      <c r="J70" s="30">
        <f>+R62</f>
        <v>4.0000000000000001E-3</v>
      </c>
      <c r="V70" s="63"/>
      <c r="W70" s="63"/>
      <c r="X70" s="4">
        <f>+AF62</f>
        <v>2465.8883333333329</v>
      </c>
    </row>
    <row r="71" spans="1:35" hidden="1">
      <c r="A71">
        <v>70</v>
      </c>
      <c r="C71">
        <f t="shared" si="7"/>
        <v>0</v>
      </c>
      <c r="D71" s="4">
        <f t="shared" si="4"/>
        <v>0</v>
      </c>
      <c r="E71" s="4">
        <f t="shared" si="5"/>
        <v>0</v>
      </c>
      <c r="F71" s="4">
        <f t="shared" si="6"/>
        <v>1</v>
      </c>
      <c r="G71" s="63">
        <f>IF(OR(Datos!D$25&gt;Paso02!I71,Datos!D$25=Paso02!I71),Paso02!I71,0)</f>
        <v>37530</v>
      </c>
      <c r="H71" s="63">
        <f>IF(OR(Datos!D$24&lt;Paso02!I71,Datos!D$24=Paso02!I71),Paso02!I71,0)</f>
        <v>0</v>
      </c>
      <c r="I71" s="63">
        <v>37530</v>
      </c>
      <c r="J71" s="30">
        <f>+S62</f>
        <v>0.01</v>
      </c>
      <c r="V71" s="63"/>
      <c r="W71" s="63"/>
      <c r="X71" s="4">
        <f>+AG62</f>
        <v>2465.8883333333329</v>
      </c>
    </row>
    <row r="72" spans="1:35" hidden="1">
      <c r="A72">
        <v>71</v>
      </c>
      <c r="C72">
        <f t="shared" si="7"/>
        <v>0</v>
      </c>
      <c r="D72" s="4">
        <f t="shared" si="4"/>
        <v>0</v>
      </c>
      <c r="E72" s="4">
        <f t="shared" si="5"/>
        <v>0</v>
      </c>
      <c r="F72" s="4">
        <f t="shared" si="6"/>
        <v>1</v>
      </c>
      <c r="G72" s="63">
        <f>IF(OR(Datos!D$25&gt;Paso02!I72,Datos!D$25=Paso02!I72),Paso02!I72,0)</f>
        <v>37561</v>
      </c>
      <c r="H72" s="63">
        <f>IF(OR(Datos!D$24&lt;Paso02!I72,Datos!D$24=Paso02!I72),Paso02!I72,0)</f>
        <v>0</v>
      </c>
      <c r="I72" s="63">
        <v>37561</v>
      </c>
      <c r="J72" s="30">
        <f>+T62</f>
        <v>2E-3</v>
      </c>
      <c r="V72" s="63"/>
      <c r="W72" s="63"/>
      <c r="X72" s="4">
        <f>+AH62</f>
        <v>2465.8883333333329</v>
      </c>
    </row>
    <row r="73" spans="1:35" hidden="1">
      <c r="A73">
        <v>72</v>
      </c>
      <c r="C73">
        <f t="shared" si="7"/>
        <v>0</v>
      </c>
      <c r="D73" s="4">
        <f t="shared" si="4"/>
        <v>0</v>
      </c>
      <c r="E73" s="4">
        <f t="shared" si="5"/>
        <v>0</v>
      </c>
      <c r="F73" s="4">
        <f t="shared" si="6"/>
        <v>1</v>
      </c>
      <c r="G73" s="63">
        <f>IF(OR(Datos!D$25&gt;Paso02!I73,Datos!D$25=Paso02!I73),Paso02!I73,0)</f>
        <v>37591</v>
      </c>
      <c r="H73" s="63">
        <f>IF(OR(Datos!D$24&lt;Paso02!I73,Datos!D$24=Paso02!I73),Paso02!I73,0)</f>
        <v>0</v>
      </c>
      <c r="I73" s="63">
        <v>37591</v>
      </c>
      <c r="J73" s="30">
        <f>+U62</f>
        <v>3.0000000000000001E-3</v>
      </c>
      <c r="V73" s="63"/>
      <c r="W73" s="63"/>
      <c r="X73" s="4">
        <f>+AI62</f>
        <v>2465.8883333333329</v>
      </c>
    </row>
    <row r="74" spans="1:35" hidden="1">
      <c r="A74">
        <v>73</v>
      </c>
      <c r="C74">
        <f t="shared" si="7"/>
        <v>0</v>
      </c>
      <c r="D74" s="4">
        <f t="shared" si="4"/>
        <v>0</v>
      </c>
      <c r="E74" s="4">
        <f t="shared" si="5"/>
        <v>0</v>
      </c>
      <c r="F74" s="4">
        <f t="shared" si="6"/>
        <v>1</v>
      </c>
      <c r="G74" s="63">
        <f>IF(OR(Datos!D$25&gt;Paso02!I74,Datos!D$25=Paso02!I74),Paso02!I74,0)</f>
        <v>37622</v>
      </c>
      <c r="H74" s="63">
        <f>IF(OR(Datos!D$24&lt;Paso02!I74,Datos!D$24=Paso02!I74),Paso02!I74,0)</f>
        <v>0</v>
      </c>
      <c r="I74" s="63">
        <v>37622</v>
      </c>
      <c r="J74" s="30">
        <f>+Paso01!B11</f>
        <v>-4.0000000000000001E-3</v>
      </c>
      <c r="K74" s="30">
        <f>+Paso01!C11</f>
        <v>2E-3</v>
      </c>
      <c r="L74" s="30">
        <f>+Paso01!D11</f>
        <v>7.0000000000000001E-3</v>
      </c>
      <c r="M74" s="30">
        <f>+Paso01!E11</f>
        <v>8.0000000000000002E-3</v>
      </c>
      <c r="N74" s="30">
        <f>+Paso01!F11</f>
        <v>-1E-3</v>
      </c>
      <c r="O74" s="30">
        <f>+Paso01!G11</f>
        <v>1E-3</v>
      </c>
      <c r="P74" s="30">
        <f>+Paso01!H11</f>
        <v>-6.0000000000000001E-3</v>
      </c>
      <c r="Q74" s="30">
        <f>+Paso01!I11</f>
        <v>5.0000000000000001E-3</v>
      </c>
      <c r="R74" s="30">
        <f>+Paso01!J11</f>
        <v>3.0000000000000001E-3</v>
      </c>
      <c r="S74" s="30">
        <f>+Paso01!K11</f>
        <v>7.0000000000000001E-3</v>
      </c>
      <c r="T74" s="30">
        <f>+Paso01!L11</f>
        <v>3.0000000000000001E-3</v>
      </c>
      <c r="U74" s="30">
        <f>+Paso01!M11</f>
        <v>2E-3</v>
      </c>
      <c r="V74" s="63"/>
      <c r="W74" s="63"/>
      <c r="X74" s="4">
        <f>+Paso01!P11</f>
        <v>2533.3449999999998</v>
      </c>
      <c r="Y74" s="4">
        <f>+Paso01!Q11</f>
        <v>2533.3449999999998</v>
      </c>
      <c r="Z74" s="4">
        <f>+Paso01!R11</f>
        <v>2533.3449999999998</v>
      </c>
      <c r="AA74" s="4">
        <f>+Paso01!S11</f>
        <v>2533.3449999999998</v>
      </c>
      <c r="AB74" s="4">
        <f>+Paso01!T11</f>
        <v>2533.3449999999998</v>
      </c>
      <c r="AC74" s="4">
        <f>+Paso01!U11</f>
        <v>2533.3449999999998</v>
      </c>
      <c r="AD74" s="4">
        <f>+Paso01!V11</f>
        <v>2533.3449999999998</v>
      </c>
      <c r="AE74" s="4">
        <f>+Paso01!W11</f>
        <v>2533.3449999999998</v>
      </c>
      <c r="AF74" s="4">
        <f>+Paso01!X11</f>
        <v>2533.3449999999998</v>
      </c>
      <c r="AG74" s="4">
        <f>+Paso01!Y11</f>
        <v>2533.3449999999998</v>
      </c>
      <c r="AH74" s="4">
        <f>+Paso01!Z11</f>
        <v>2533.3449999999998</v>
      </c>
      <c r="AI74" s="4">
        <f>+Paso01!AA11</f>
        <v>2533.3449999999998</v>
      </c>
    </row>
    <row r="75" spans="1:35" hidden="1">
      <c r="A75">
        <v>74</v>
      </c>
      <c r="C75">
        <f t="shared" si="7"/>
        <v>0</v>
      </c>
      <c r="D75" s="4">
        <f t="shared" si="4"/>
        <v>0</v>
      </c>
      <c r="E75" s="4">
        <f t="shared" si="5"/>
        <v>0</v>
      </c>
      <c r="F75" s="4">
        <f t="shared" si="6"/>
        <v>1</v>
      </c>
      <c r="G75" s="63">
        <f>IF(OR(Datos!D$25&gt;Paso02!I75,Datos!D$25=Paso02!I75),Paso02!I75,0)</f>
        <v>37653</v>
      </c>
      <c r="H75" s="63">
        <f>IF(OR(Datos!D$24&lt;Paso02!I75,Datos!D$24=Paso02!I75),Paso02!I75,0)</f>
        <v>0</v>
      </c>
      <c r="I75" s="63">
        <v>37653</v>
      </c>
      <c r="J75" s="30">
        <f>+K74</f>
        <v>2E-3</v>
      </c>
      <c r="V75" s="63"/>
      <c r="W75" s="63"/>
      <c r="X75" s="4">
        <f>+Y74</f>
        <v>2533.3449999999998</v>
      </c>
    </row>
    <row r="76" spans="1:35" hidden="1">
      <c r="A76">
        <v>75</v>
      </c>
      <c r="C76">
        <f t="shared" si="7"/>
        <v>0</v>
      </c>
      <c r="D76" s="4">
        <f t="shared" si="4"/>
        <v>0</v>
      </c>
      <c r="E76" s="4">
        <f t="shared" si="5"/>
        <v>0</v>
      </c>
      <c r="F76" s="4">
        <f t="shared" si="6"/>
        <v>1</v>
      </c>
      <c r="G76" s="63">
        <f>IF(OR(Datos!D$25&gt;Paso02!I76,Datos!D$25=Paso02!I76),Paso02!I76,0)</f>
        <v>37681</v>
      </c>
      <c r="H76" s="63">
        <f>IF(OR(Datos!D$24&lt;Paso02!I76,Datos!D$24=Paso02!I76),Paso02!I76,0)</f>
        <v>0</v>
      </c>
      <c r="I76" s="63">
        <v>37681</v>
      </c>
      <c r="J76" s="30">
        <f>+L74</f>
        <v>7.0000000000000001E-3</v>
      </c>
      <c r="V76" s="63"/>
      <c r="W76" s="63"/>
      <c r="X76" s="4">
        <f>+Z74</f>
        <v>2533.3449999999998</v>
      </c>
    </row>
    <row r="77" spans="1:35" hidden="1">
      <c r="A77">
        <v>76</v>
      </c>
      <c r="C77">
        <f t="shared" si="7"/>
        <v>0</v>
      </c>
      <c r="D77" s="4">
        <f t="shared" si="4"/>
        <v>0</v>
      </c>
      <c r="E77" s="4">
        <f t="shared" si="5"/>
        <v>0</v>
      </c>
      <c r="F77" s="4">
        <f t="shared" si="6"/>
        <v>1</v>
      </c>
      <c r="G77" s="63">
        <f>IF(OR(Datos!D$25&gt;Paso02!I77,Datos!D$25=Paso02!I77),Paso02!I77,0)</f>
        <v>37712</v>
      </c>
      <c r="H77" s="63">
        <f>IF(OR(Datos!D$24&lt;Paso02!I77,Datos!D$24=Paso02!I77),Paso02!I77,0)</f>
        <v>0</v>
      </c>
      <c r="I77" s="63">
        <v>37712</v>
      </c>
      <c r="J77" s="30">
        <f>+M74</f>
        <v>8.0000000000000002E-3</v>
      </c>
      <c r="V77" s="63"/>
      <c r="W77" s="63"/>
      <c r="X77" s="4">
        <f>+AA74</f>
        <v>2533.3449999999998</v>
      </c>
    </row>
    <row r="78" spans="1:35" hidden="1">
      <c r="A78">
        <v>77</v>
      </c>
      <c r="C78">
        <f t="shared" si="7"/>
        <v>0</v>
      </c>
      <c r="D78" s="4">
        <f t="shared" si="4"/>
        <v>0</v>
      </c>
      <c r="E78" s="4">
        <f t="shared" si="5"/>
        <v>0</v>
      </c>
      <c r="F78" s="4">
        <f t="shared" si="6"/>
        <v>1</v>
      </c>
      <c r="G78" s="63">
        <f>IF(OR(Datos!D$25&gt;Paso02!I78,Datos!D$25=Paso02!I78),Paso02!I78,0)</f>
        <v>37742</v>
      </c>
      <c r="H78" s="63">
        <f>IF(OR(Datos!D$24&lt;Paso02!I78,Datos!D$24=Paso02!I78),Paso02!I78,0)</f>
        <v>0</v>
      </c>
      <c r="I78" s="63">
        <v>37742</v>
      </c>
      <c r="J78" s="30">
        <f>+N74</f>
        <v>-1E-3</v>
      </c>
      <c r="V78" s="63"/>
      <c r="W78" s="63"/>
      <c r="X78" s="4">
        <f>+AB74</f>
        <v>2533.3449999999998</v>
      </c>
    </row>
    <row r="79" spans="1:35" hidden="1">
      <c r="A79">
        <v>78</v>
      </c>
      <c r="C79">
        <f t="shared" si="7"/>
        <v>0</v>
      </c>
      <c r="D79" s="4">
        <f t="shared" si="4"/>
        <v>0</v>
      </c>
      <c r="E79" s="4">
        <f t="shared" si="5"/>
        <v>0</v>
      </c>
      <c r="F79" s="4">
        <f t="shared" si="6"/>
        <v>1</v>
      </c>
      <c r="G79" s="63">
        <f>IF(OR(Datos!D$25&gt;Paso02!I79,Datos!D$25=Paso02!I79),Paso02!I79,0)</f>
        <v>37773</v>
      </c>
      <c r="H79" s="63">
        <f>IF(OR(Datos!D$24&lt;Paso02!I79,Datos!D$24=Paso02!I79),Paso02!I79,0)</f>
        <v>0</v>
      </c>
      <c r="I79" s="63">
        <v>37773</v>
      </c>
      <c r="J79" s="30">
        <f>+O74</f>
        <v>1E-3</v>
      </c>
      <c r="V79" s="63"/>
      <c r="W79" s="63"/>
      <c r="X79" s="4">
        <f>+AC74</f>
        <v>2533.3449999999998</v>
      </c>
    </row>
    <row r="80" spans="1:35" hidden="1">
      <c r="A80">
        <v>79</v>
      </c>
      <c r="C80">
        <f t="shared" si="7"/>
        <v>0</v>
      </c>
      <c r="D80" s="4">
        <f t="shared" si="4"/>
        <v>0</v>
      </c>
      <c r="E80" s="4">
        <f t="shared" si="5"/>
        <v>0</v>
      </c>
      <c r="F80" s="4">
        <f t="shared" si="6"/>
        <v>1</v>
      </c>
      <c r="G80" s="63">
        <f>IF(OR(Datos!D$25&gt;Paso02!I80,Datos!D$25=Paso02!I80),Paso02!I80,0)</f>
        <v>37803</v>
      </c>
      <c r="H80" s="63">
        <f>IF(OR(Datos!D$24&lt;Paso02!I80,Datos!D$24=Paso02!I80),Paso02!I80,0)</f>
        <v>0</v>
      </c>
      <c r="I80" s="63">
        <v>37803</v>
      </c>
      <c r="J80" s="30">
        <f>+P74</f>
        <v>-6.0000000000000001E-3</v>
      </c>
      <c r="V80" s="63"/>
      <c r="W80" s="63"/>
      <c r="X80" s="4">
        <f>+AD74</f>
        <v>2533.3449999999998</v>
      </c>
    </row>
    <row r="81" spans="1:35" hidden="1">
      <c r="A81">
        <v>80</v>
      </c>
      <c r="C81">
        <f t="shared" si="7"/>
        <v>0</v>
      </c>
      <c r="D81" s="4">
        <f t="shared" si="4"/>
        <v>0</v>
      </c>
      <c r="E81" s="4">
        <f t="shared" si="5"/>
        <v>0</v>
      </c>
      <c r="F81" s="4">
        <f t="shared" si="6"/>
        <v>1</v>
      </c>
      <c r="G81" s="63">
        <f>IF(OR(Datos!D$25&gt;Paso02!I81,Datos!D$25=Paso02!I81),Paso02!I81,0)</f>
        <v>37834</v>
      </c>
      <c r="H81" s="63">
        <f>IF(OR(Datos!D$24&lt;Paso02!I81,Datos!D$24=Paso02!I81),Paso02!I81,0)</f>
        <v>0</v>
      </c>
      <c r="I81" s="63">
        <v>37834</v>
      </c>
      <c r="J81" s="30">
        <f>+Q74</f>
        <v>5.0000000000000001E-3</v>
      </c>
      <c r="V81" s="63"/>
      <c r="W81" s="63"/>
      <c r="X81" s="4">
        <f>+AE74</f>
        <v>2533.3449999999998</v>
      </c>
    </row>
    <row r="82" spans="1:35" hidden="1">
      <c r="A82">
        <v>81</v>
      </c>
      <c r="C82">
        <f t="shared" si="7"/>
        <v>0</v>
      </c>
      <c r="D82" s="4">
        <f t="shared" si="4"/>
        <v>0</v>
      </c>
      <c r="E82" s="4">
        <f t="shared" si="5"/>
        <v>0</v>
      </c>
      <c r="F82" s="4">
        <f t="shared" si="6"/>
        <v>1</v>
      </c>
      <c r="G82" s="63">
        <f>IF(OR(Datos!D$25&gt;Paso02!I82,Datos!D$25=Paso02!I82),Paso02!I82,0)</f>
        <v>37865</v>
      </c>
      <c r="H82" s="63">
        <f>IF(OR(Datos!D$24&lt;Paso02!I82,Datos!D$24=Paso02!I82),Paso02!I82,0)</f>
        <v>0</v>
      </c>
      <c r="I82" s="63">
        <v>37865</v>
      </c>
      <c r="J82" s="30">
        <f>+R74</f>
        <v>3.0000000000000001E-3</v>
      </c>
      <c r="V82" s="63"/>
      <c r="W82" s="63"/>
      <c r="X82" s="4">
        <f>+AF74</f>
        <v>2533.3449999999998</v>
      </c>
    </row>
    <row r="83" spans="1:35" hidden="1">
      <c r="A83">
        <v>82</v>
      </c>
      <c r="C83">
        <f t="shared" si="7"/>
        <v>0</v>
      </c>
      <c r="D83" s="4">
        <f t="shared" si="4"/>
        <v>0</v>
      </c>
      <c r="E83" s="4">
        <f t="shared" si="5"/>
        <v>0</v>
      </c>
      <c r="F83" s="4">
        <f t="shared" si="6"/>
        <v>1</v>
      </c>
      <c r="G83" s="63">
        <f>IF(OR(Datos!D$25&gt;Paso02!I83,Datos!D$25=Paso02!I83),Paso02!I83,0)</f>
        <v>37895</v>
      </c>
      <c r="H83" s="63">
        <f>IF(OR(Datos!D$24&lt;Paso02!I83,Datos!D$24=Paso02!I83),Paso02!I83,0)</f>
        <v>0</v>
      </c>
      <c r="I83" s="63">
        <v>37895</v>
      </c>
      <c r="J83" s="30">
        <f>+S74</f>
        <v>7.0000000000000001E-3</v>
      </c>
      <c r="V83" s="63"/>
      <c r="W83" s="63"/>
      <c r="X83" s="4">
        <f>+AG74</f>
        <v>2533.3449999999998</v>
      </c>
    </row>
    <row r="84" spans="1:35" hidden="1">
      <c r="A84">
        <v>83</v>
      </c>
      <c r="C84">
        <f t="shared" si="7"/>
        <v>0</v>
      </c>
      <c r="D84" s="4">
        <f t="shared" si="4"/>
        <v>0</v>
      </c>
      <c r="E84" s="4">
        <f t="shared" si="5"/>
        <v>0</v>
      </c>
      <c r="F84" s="4">
        <f t="shared" si="6"/>
        <v>1</v>
      </c>
      <c r="G84" s="63">
        <f>IF(OR(Datos!D$25&gt;Paso02!I84,Datos!D$25=Paso02!I84),Paso02!I84,0)</f>
        <v>37926</v>
      </c>
      <c r="H84" s="63">
        <f>IF(OR(Datos!D$24&lt;Paso02!I84,Datos!D$24=Paso02!I84),Paso02!I84,0)</f>
        <v>0</v>
      </c>
      <c r="I84" s="63">
        <v>37926</v>
      </c>
      <c r="J84" s="30">
        <f>+T74</f>
        <v>3.0000000000000001E-3</v>
      </c>
      <c r="V84" s="63"/>
      <c r="W84" s="63"/>
      <c r="X84" s="4">
        <f>+AH74</f>
        <v>2533.3449999999998</v>
      </c>
    </row>
    <row r="85" spans="1:35" hidden="1">
      <c r="A85">
        <v>84</v>
      </c>
      <c r="C85">
        <f t="shared" si="7"/>
        <v>0</v>
      </c>
      <c r="D85" s="4">
        <f t="shared" si="4"/>
        <v>0</v>
      </c>
      <c r="E85" s="4">
        <f t="shared" si="5"/>
        <v>0</v>
      </c>
      <c r="F85" s="4">
        <f t="shared" si="6"/>
        <v>1</v>
      </c>
      <c r="G85" s="63">
        <f>IF(OR(Datos!D$25&gt;Paso02!I85,Datos!D$25=Paso02!I85),Paso02!I85,0)</f>
        <v>37956</v>
      </c>
      <c r="H85" s="63">
        <f>IF(OR(Datos!D$24&lt;Paso02!I85,Datos!D$24=Paso02!I85),Paso02!I85,0)</f>
        <v>0</v>
      </c>
      <c r="I85" s="63">
        <v>37956</v>
      </c>
      <c r="J85" s="30">
        <f>+U74</f>
        <v>2E-3</v>
      </c>
      <c r="V85" s="63"/>
      <c r="W85" s="63"/>
      <c r="X85" s="4">
        <f>+AI74</f>
        <v>2533.3449999999998</v>
      </c>
    </row>
    <row r="86" spans="1:35" hidden="1">
      <c r="A86">
        <v>85</v>
      </c>
      <c r="C86">
        <f t="shared" si="7"/>
        <v>0</v>
      </c>
      <c r="D86" s="4">
        <f t="shared" si="4"/>
        <v>0</v>
      </c>
      <c r="E86" s="4">
        <f t="shared" si="5"/>
        <v>0</v>
      </c>
      <c r="F86" s="4">
        <f t="shared" si="6"/>
        <v>1</v>
      </c>
      <c r="G86" s="63">
        <f>IF(OR(Datos!D$25&gt;Paso02!I86,Datos!D$25=Paso02!I86),Paso02!I86,0)</f>
        <v>37987</v>
      </c>
      <c r="H86" s="63">
        <f>IF(OR(Datos!D$24&lt;Paso02!I86,Datos!D$24=Paso02!I86),Paso02!I86,0)</f>
        <v>0</v>
      </c>
      <c r="I86" s="63">
        <v>37987</v>
      </c>
      <c r="J86" s="30">
        <f>+Paso01!B12</f>
        <v>-7.0000000000000001E-3</v>
      </c>
      <c r="K86" s="30">
        <f>+Paso01!C12</f>
        <v>0</v>
      </c>
      <c r="L86" s="30">
        <f>+Paso01!D12</f>
        <v>7.0000000000000001E-3</v>
      </c>
      <c r="M86" s="30">
        <f>+Paso01!E12</f>
        <v>1.4E-2</v>
      </c>
      <c r="N86" s="30">
        <f>+Paso01!F12</f>
        <v>6.0000000000000001E-3</v>
      </c>
      <c r="O86" s="30">
        <f>+Paso01!G12</f>
        <v>2E-3</v>
      </c>
      <c r="P86" s="30">
        <f>+Paso01!H12</f>
        <v>-8.0000000000000002E-3</v>
      </c>
      <c r="Q86" s="30">
        <f>+Paso01!I12</f>
        <v>4.0000000000000001E-3</v>
      </c>
      <c r="R86" s="30">
        <f>+Paso01!J12</f>
        <v>2E-3</v>
      </c>
      <c r="S86" s="30">
        <f>+Paso01!K12</f>
        <v>0.01</v>
      </c>
      <c r="T86" s="30">
        <f>+Paso01!L12</f>
        <v>2E-3</v>
      </c>
      <c r="U86" s="30">
        <f>+Paso01!M12</f>
        <v>-1E-3</v>
      </c>
      <c r="V86" s="63"/>
      <c r="W86" s="63"/>
      <c r="X86" s="4">
        <f>+Paso01!P12</f>
        <v>2649.5363333333339</v>
      </c>
      <c r="Y86" s="4">
        <f>+Paso01!Q12</f>
        <v>2649.5363333333339</v>
      </c>
      <c r="Z86" s="4">
        <f>+Paso01!R12</f>
        <v>2649.5363333333339</v>
      </c>
      <c r="AA86" s="4">
        <f>+Paso01!S12</f>
        <v>2649.5363333333339</v>
      </c>
      <c r="AB86" s="4">
        <f>+Paso01!T12</f>
        <v>2649.5363333333339</v>
      </c>
      <c r="AC86" s="4">
        <f>+Paso01!U12</f>
        <v>2649.5363333333339</v>
      </c>
      <c r="AD86" s="4">
        <f>+Paso01!V12</f>
        <v>2649.5363333333339</v>
      </c>
      <c r="AE86" s="4">
        <f>+Paso01!W12</f>
        <v>2649.5363333333339</v>
      </c>
      <c r="AF86" s="4">
        <f>+Paso01!X12</f>
        <v>2649.5363333333339</v>
      </c>
      <c r="AG86" s="4">
        <f>+Paso01!Y12</f>
        <v>2649.5363333333339</v>
      </c>
      <c r="AH86" s="4">
        <f>+Paso01!Z12</f>
        <v>2649.5363333333339</v>
      </c>
      <c r="AI86" s="4">
        <f>+Paso01!AA12</f>
        <v>2649.5363333333339</v>
      </c>
    </row>
    <row r="87" spans="1:35" hidden="1">
      <c r="A87">
        <v>86</v>
      </c>
      <c r="C87">
        <f t="shared" si="7"/>
        <v>0</v>
      </c>
      <c r="D87" s="4">
        <f t="shared" si="4"/>
        <v>0</v>
      </c>
      <c r="E87" s="4">
        <f t="shared" si="5"/>
        <v>0</v>
      </c>
      <c r="F87" s="4">
        <f t="shared" si="6"/>
        <v>1</v>
      </c>
      <c r="G87" s="63">
        <f>IF(OR(Datos!D$25&gt;Paso02!I87,Datos!D$25=Paso02!I87),Paso02!I87,0)</f>
        <v>38018</v>
      </c>
      <c r="H87" s="63">
        <f>IF(OR(Datos!D$24&lt;Paso02!I87,Datos!D$24=Paso02!I87),Paso02!I87,0)</f>
        <v>0</v>
      </c>
      <c r="I87" s="63">
        <v>38018</v>
      </c>
      <c r="J87" s="30">
        <f>+K86</f>
        <v>0</v>
      </c>
      <c r="V87" s="63"/>
      <c r="W87" s="63"/>
      <c r="X87" s="4">
        <f>+Y86</f>
        <v>2649.5363333333339</v>
      </c>
    </row>
    <row r="88" spans="1:35" hidden="1">
      <c r="A88">
        <v>87</v>
      </c>
      <c r="C88">
        <f t="shared" si="7"/>
        <v>0</v>
      </c>
      <c r="D88" s="4">
        <f t="shared" si="4"/>
        <v>0</v>
      </c>
      <c r="E88" s="4">
        <f t="shared" si="5"/>
        <v>0</v>
      </c>
      <c r="F88" s="4">
        <f t="shared" si="6"/>
        <v>1</v>
      </c>
      <c r="G88" s="63">
        <f>IF(OR(Datos!D$25&gt;Paso02!I88,Datos!D$25=Paso02!I88),Paso02!I88,0)</f>
        <v>38047</v>
      </c>
      <c r="H88" s="63">
        <f>IF(OR(Datos!D$24&lt;Paso02!I88,Datos!D$24=Paso02!I88),Paso02!I88,0)</f>
        <v>0</v>
      </c>
      <c r="I88" s="63">
        <v>38047</v>
      </c>
      <c r="J88" s="30">
        <f>+L86</f>
        <v>7.0000000000000001E-3</v>
      </c>
      <c r="V88" s="63"/>
      <c r="W88" s="63"/>
      <c r="X88" s="4">
        <f>+Z86</f>
        <v>2649.5363333333339</v>
      </c>
    </row>
    <row r="89" spans="1:35" hidden="1">
      <c r="A89">
        <v>88</v>
      </c>
      <c r="C89">
        <f t="shared" si="7"/>
        <v>0</v>
      </c>
      <c r="D89" s="4">
        <f t="shared" si="4"/>
        <v>0</v>
      </c>
      <c r="E89" s="4">
        <f t="shared" si="5"/>
        <v>0</v>
      </c>
      <c r="F89" s="4">
        <f t="shared" si="6"/>
        <v>1</v>
      </c>
      <c r="G89" s="63">
        <f>IF(OR(Datos!D$25&gt;Paso02!I89,Datos!D$25=Paso02!I89),Paso02!I89,0)</f>
        <v>38078</v>
      </c>
      <c r="H89" s="63">
        <f>IF(OR(Datos!D$24&lt;Paso02!I89,Datos!D$24=Paso02!I89),Paso02!I89,0)</f>
        <v>0</v>
      </c>
      <c r="I89" s="63">
        <v>38078</v>
      </c>
      <c r="J89" s="30">
        <f>+M86</f>
        <v>1.4E-2</v>
      </c>
      <c r="V89" s="63"/>
      <c r="W89" s="63"/>
      <c r="X89" s="4">
        <f>+AA86</f>
        <v>2649.5363333333339</v>
      </c>
    </row>
    <row r="90" spans="1:35" hidden="1">
      <c r="A90">
        <v>89</v>
      </c>
      <c r="C90">
        <f t="shared" si="7"/>
        <v>0</v>
      </c>
      <c r="D90" s="4">
        <f t="shared" si="4"/>
        <v>0</v>
      </c>
      <c r="E90" s="4">
        <f t="shared" si="5"/>
        <v>0</v>
      </c>
      <c r="F90" s="4">
        <f t="shared" si="6"/>
        <v>1</v>
      </c>
      <c r="G90" s="63">
        <f>IF(OR(Datos!D$25&gt;Paso02!I90,Datos!D$25=Paso02!I90),Paso02!I90,0)</f>
        <v>38108</v>
      </c>
      <c r="H90" s="63">
        <f>IF(OR(Datos!D$24&lt;Paso02!I90,Datos!D$24=Paso02!I90),Paso02!I90,0)</f>
        <v>0</v>
      </c>
      <c r="I90" s="63">
        <v>38108</v>
      </c>
      <c r="J90" s="30">
        <f>+N86</f>
        <v>6.0000000000000001E-3</v>
      </c>
      <c r="V90" s="63"/>
      <c r="W90" s="63"/>
      <c r="X90" s="4">
        <f>+AB86</f>
        <v>2649.5363333333339</v>
      </c>
    </row>
    <row r="91" spans="1:35" hidden="1">
      <c r="A91">
        <v>90</v>
      </c>
      <c r="C91">
        <f t="shared" si="7"/>
        <v>0</v>
      </c>
      <c r="D91" s="4">
        <f t="shared" si="4"/>
        <v>0</v>
      </c>
      <c r="E91" s="4">
        <f t="shared" si="5"/>
        <v>0</v>
      </c>
      <c r="F91" s="4">
        <f t="shared" si="6"/>
        <v>1</v>
      </c>
      <c r="G91" s="63">
        <f>IF(OR(Datos!D$25&gt;Paso02!I91,Datos!D$25=Paso02!I91),Paso02!I91,0)</f>
        <v>38139</v>
      </c>
      <c r="H91" s="63">
        <f>IF(OR(Datos!D$24&lt;Paso02!I91,Datos!D$24=Paso02!I91),Paso02!I91,0)</f>
        <v>0</v>
      </c>
      <c r="I91" s="63">
        <v>38139</v>
      </c>
      <c r="J91" s="30">
        <f>+O86</f>
        <v>2E-3</v>
      </c>
      <c r="V91" s="63"/>
      <c r="W91" s="63"/>
      <c r="X91" s="4">
        <f>+AC86</f>
        <v>2649.5363333333339</v>
      </c>
    </row>
    <row r="92" spans="1:35" hidden="1">
      <c r="A92">
        <v>91</v>
      </c>
      <c r="C92">
        <f t="shared" si="7"/>
        <v>0</v>
      </c>
      <c r="D92" s="4">
        <f t="shared" si="4"/>
        <v>0</v>
      </c>
      <c r="E92" s="4">
        <f t="shared" si="5"/>
        <v>0</v>
      </c>
      <c r="F92" s="4">
        <f t="shared" si="6"/>
        <v>1</v>
      </c>
      <c r="G92" s="63">
        <f>IF(OR(Datos!D$25&gt;Paso02!I92,Datos!D$25=Paso02!I92),Paso02!I92,0)</f>
        <v>38169</v>
      </c>
      <c r="H92" s="63">
        <f>IF(OR(Datos!D$24&lt;Paso02!I92,Datos!D$24=Paso02!I92),Paso02!I92,0)</f>
        <v>0</v>
      </c>
      <c r="I92" s="63">
        <v>38169</v>
      </c>
      <c r="J92" s="30">
        <f>+P86</f>
        <v>-8.0000000000000002E-3</v>
      </c>
      <c r="V92" s="63"/>
      <c r="W92" s="63"/>
      <c r="X92" s="4">
        <f>+AD86</f>
        <v>2649.5363333333339</v>
      </c>
    </row>
    <row r="93" spans="1:35" hidden="1">
      <c r="A93">
        <v>92</v>
      </c>
      <c r="C93">
        <f t="shared" si="7"/>
        <v>0</v>
      </c>
      <c r="D93" s="4">
        <f t="shared" si="4"/>
        <v>0</v>
      </c>
      <c r="E93" s="4">
        <f t="shared" si="5"/>
        <v>0</v>
      </c>
      <c r="F93" s="4">
        <f t="shared" si="6"/>
        <v>1</v>
      </c>
      <c r="G93" s="63">
        <f>IF(OR(Datos!D$25&gt;Paso02!I93,Datos!D$25=Paso02!I93),Paso02!I93,0)</f>
        <v>38200</v>
      </c>
      <c r="H93" s="63">
        <f>IF(OR(Datos!D$24&lt;Paso02!I93,Datos!D$24=Paso02!I93),Paso02!I93,0)</f>
        <v>0</v>
      </c>
      <c r="I93" s="63">
        <v>38200</v>
      </c>
      <c r="J93" s="30">
        <f>+Q86</f>
        <v>4.0000000000000001E-3</v>
      </c>
      <c r="V93" s="63"/>
      <c r="W93" s="63"/>
      <c r="X93" s="4">
        <f>+AE86</f>
        <v>2649.5363333333339</v>
      </c>
    </row>
    <row r="94" spans="1:35" hidden="1">
      <c r="A94">
        <v>93</v>
      </c>
      <c r="C94">
        <f t="shared" si="7"/>
        <v>0</v>
      </c>
      <c r="D94" s="4">
        <f t="shared" si="4"/>
        <v>0</v>
      </c>
      <c r="E94" s="4">
        <f t="shared" si="5"/>
        <v>0</v>
      </c>
      <c r="F94" s="4">
        <f t="shared" si="6"/>
        <v>1</v>
      </c>
      <c r="G94" s="63">
        <f>IF(OR(Datos!D$25&gt;Paso02!I94,Datos!D$25=Paso02!I94),Paso02!I94,0)</f>
        <v>38231</v>
      </c>
      <c r="H94" s="63">
        <f>IF(OR(Datos!D$24&lt;Paso02!I94,Datos!D$24=Paso02!I94),Paso02!I94,0)</f>
        <v>0</v>
      </c>
      <c r="I94" s="63">
        <v>38231</v>
      </c>
      <c r="J94" s="30">
        <f>+R86</f>
        <v>2E-3</v>
      </c>
      <c r="V94" s="63"/>
      <c r="W94" s="63"/>
      <c r="X94" s="4">
        <f>+AF86</f>
        <v>2649.5363333333339</v>
      </c>
    </row>
    <row r="95" spans="1:35" hidden="1">
      <c r="A95">
        <v>94</v>
      </c>
      <c r="C95">
        <f t="shared" si="7"/>
        <v>0</v>
      </c>
      <c r="D95" s="4">
        <f t="shared" si="4"/>
        <v>0</v>
      </c>
      <c r="E95" s="4">
        <f t="shared" si="5"/>
        <v>0</v>
      </c>
      <c r="F95" s="4">
        <f t="shared" si="6"/>
        <v>1</v>
      </c>
      <c r="G95" s="63">
        <f>IF(OR(Datos!D$25&gt;Paso02!I95,Datos!D$25=Paso02!I95),Paso02!I95,0)</f>
        <v>38261</v>
      </c>
      <c r="H95" s="63">
        <f>IF(OR(Datos!D$24&lt;Paso02!I95,Datos!D$24=Paso02!I95),Paso02!I95,0)</f>
        <v>0</v>
      </c>
      <c r="I95" s="63">
        <v>38261</v>
      </c>
      <c r="J95" s="30">
        <f>+S86</f>
        <v>0.01</v>
      </c>
      <c r="V95" s="63"/>
      <c r="W95" s="63"/>
      <c r="X95" s="4">
        <f>+AG86</f>
        <v>2649.5363333333339</v>
      </c>
    </row>
    <row r="96" spans="1:35" hidden="1">
      <c r="A96">
        <v>95</v>
      </c>
      <c r="C96">
        <f t="shared" si="7"/>
        <v>0</v>
      </c>
      <c r="D96" s="4">
        <f t="shared" si="4"/>
        <v>0</v>
      </c>
      <c r="E96" s="4">
        <f t="shared" si="5"/>
        <v>0</v>
      </c>
      <c r="F96" s="4">
        <f t="shared" si="6"/>
        <v>1</v>
      </c>
      <c r="G96" s="63">
        <f>IF(OR(Datos!D$25&gt;Paso02!I96,Datos!D$25=Paso02!I96),Paso02!I96,0)</f>
        <v>38292</v>
      </c>
      <c r="H96" s="63">
        <f>IF(OR(Datos!D$24&lt;Paso02!I96,Datos!D$24=Paso02!I96),Paso02!I96,0)</f>
        <v>0</v>
      </c>
      <c r="I96" s="63">
        <v>38292</v>
      </c>
      <c r="J96" s="30">
        <f>+T86</f>
        <v>2E-3</v>
      </c>
      <c r="V96" s="63"/>
      <c r="W96" s="63"/>
      <c r="X96" s="4">
        <f>+AH86</f>
        <v>2649.5363333333339</v>
      </c>
    </row>
    <row r="97" spans="1:35" hidden="1">
      <c r="A97">
        <v>96</v>
      </c>
      <c r="C97">
        <f t="shared" si="7"/>
        <v>0</v>
      </c>
      <c r="D97" s="4">
        <f t="shared" si="4"/>
        <v>0</v>
      </c>
      <c r="E97" s="4">
        <f t="shared" si="5"/>
        <v>0</v>
      </c>
      <c r="F97" s="4">
        <f t="shared" si="6"/>
        <v>1</v>
      </c>
      <c r="G97" s="63">
        <f>IF(OR(Datos!D$25&gt;Paso02!I97,Datos!D$25=Paso02!I97),Paso02!I97,0)</f>
        <v>38322</v>
      </c>
      <c r="H97" s="63">
        <f>IF(OR(Datos!D$24&lt;Paso02!I97,Datos!D$24=Paso02!I97),Paso02!I97,0)</f>
        <v>0</v>
      </c>
      <c r="I97" s="63">
        <v>38322</v>
      </c>
      <c r="J97" s="30">
        <f>+U86</f>
        <v>-1E-3</v>
      </c>
      <c r="V97" s="63"/>
      <c r="W97" s="63"/>
      <c r="X97" s="4">
        <f>+AI86</f>
        <v>2649.5363333333339</v>
      </c>
    </row>
    <row r="98" spans="1:35" hidden="1">
      <c r="A98">
        <v>97</v>
      </c>
      <c r="C98">
        <f t="shared" si="7"/>
        <v>0</v>
      </c>
      <c r="D98" s="4">
        <f t="shared" si="4"/>
        <v>0</v>
      </c>
      <c r="E98" s="4">
        <f t="shared" si="5"/>
        <v>0</v>
      </c>
      <c r="F98" s="4">
        <f t="shared" si="6"/>
        <v>1</v>
      </c>
      <c r="G98" s="63">
        <f>IF(OR(Datos!D$25&gt;Paso02!I98,Datos!D$25=Paso02!I98),Paso02!I98,0)</f>
        <v>38353</v>
      </c>
      <c r="H98" s="63">
        <f>IF(OR(Datos!D$24&lt;Paso02!I98,Datos!D$24=Paso02!I98),Paso02!I98,0)</f>
        <v>0</v>
      </c>
      <c r="I98" s="63">
        <v>38353</v>
      </c>
      <c r="J98" s="30">
        <f>+Paso01!B13</f>
        <v>-8.0000000000000002E-3</v>
      </c>
      <c r="K98" s="30">
        <f>+Paso01!C13</f>
        <v>3.0000000000000001E-3</v>
      </c>
      <c r="L98" s="30">
        <f>+Paso01!D13</f>
        <v>8.0000000000000002E-3</v>
      </c>
      <c r="M98" s="30">
        <f>+Paso01!E13</f>
        <v>1.4E-2</v>
      </c>
      <c r="N98" s="30">
        <f>+Paso01!F13</f>
        <v>2E-3</v>
      </c>
      <c r="O98" s="30">
        <f>+Paso01!G13</f>
        <v>2E-3</v>
      </c>
      <c r="P98" s="30">
        <f>+Paso01!H13</f>
        <v>-6.0000000000000001E-3</v>
      </c>
      <c r="Q98" s="30">
        <f>+Paso01!I13</f>
        <v>4.0000000000000001E-3</v>
      </c>
      <c r="R98" s="30">
        <f>+Paso01!J13</f>
        <v>6.0000000000000001E-3</v>
      </c>
      <c r="S98" s="30">
        <f>+Paso01!K13</f>
        <v>8.0000000000000002E-3</v>
      </c>
      <c r="T98" s="30">
        <f>+Paso01!L13</f>
        <v>2E-3</v>
      </c>
      <c r="U98" s="30">
        <f>+Paso01!M13</f>
        <v>2E-3</v>
      </c>
      <c r="V98" s="63"/>
      <c r="W98" s="63"/>
      <c r="X98" s="4">
        <f>+Paso01!P13</f>
        <v>2721.3987999999995</v>
      </c>
      <c r="Y98" s="4">
        <f>+Paso01!Q13</f>
        <v>2721.3987999999995</v>
      </c>
      <c r="Z98" s="4">
        <f>+Paso01!R13</f>
        <v>2721.3987999999995</v>
      </c>
      <c r="AA98" s="4">
        <f>+Paso01!S13</f>
        <v>2721.3987999999995</v>
      </c>
      <c r="AB98" s="4">
        <f>+Paso01!T13</f>
        <v>2721.3987999999995</v>
      </c>
      <c r="AC98" s="4">
        <f>+Paso01!U13</f>
        <v>2721.3987999999995</v>
      </c>
      <c r="AD98" s="4">
        <f>+Paso01!V13</f>
        <v>2721.3987999999995</v>
      </c>
      <c r="AE98" s="4">
        <f>+Paso01!W13</f>
        <v>2721.3987999999995</v>
      </c>
      <c r="AF98" s="4">
        <f>+Paso01!X13</f>
        <v>2721.3987999999995</v>
      </c>
      <c r="AG98" s="4">
        <f>+Paso01!Y13</f>
        <v>2721.3987999999995</v>
      </c>
      <c r="AH98" s="4">
        <f>+Paso01!Z13</f>
        <v>2721.3987999999995</v>
      </c>
      <c r="AI98" s="4">
        <f>+Paso01!AA13</f>
        <v>2721.3987999999995</v>
      </c>
    </row>
    <row r="99" spans="1:35" hidden="1">
      <c r="A99">
        <v>98</v>
      </c>
      <c r="C99">
        <f t="shared" si="7"/>
        <v>0</v>
      </c>
      <c r="D99" s="4">
        <f t="shared" si="4"/>
        <v>0</v>
      </c>
      <c r="E99" s="4">
        <f t="shared" si="5"/>
        <v>0</v>
      </c>
      <c r="F99" s="4">
        <f t="shared" si="6"/>
        <v>1</v>
      </c>
      <c r="G99" s="63">
        <f>IF(OR(Datos!D$25&gt;Paso02!I99,Datos!D$25=Paso02!I99),Paso02!I99,0)</f>
        <v>38384</v>
      </c>
      <c r="H99" s="63">
        <f>IF(OR(Datos!D$24&lt;Paso02!I99,Datos!D$24=Paso02!I99),Paso02!I99,0)</f>
        <v>0</v>
      </c>
      <c r="I99" s="63">
        <v>38384</v>
      </c>
      <c r="J99" s="30">
        <f>+K98</f>
        <v>3.0000000000000001E-3</v>
      </c>
      <c r="V99" s="63"/>
      <c r="W99" s="63"/>
      <c r="X99" s="4">
        <f>+Y98</f>
        <v>2721.3987999999995</v>
      </c>
    </row>
    <row r="100" spans="1:35" hidden="1">
      <c r="A100">
        <v>99</v>
      </c>
      <c r="C100">
        <f t="shared" si="7"/>
        <v>0</v>
      </c>
      <c r="D100" s="4">
        <f t="shared" si="4"/>
        <v>0</v>
      </c>
      <c r="E100" s="4">
        <f t="shared" si="5"/>
        <v>0</v>
      </c>
      <c r="F100" s="4">
        <f t="shared" si="6"/>
        <v>1</v>
      </c>
      <c r="G100" s="63">
        <f>IF(OR(Datos!D$25&gt;Paso02!I100,Datos!D$25=Paso02!I100),Paso02!I100,0)</f>
        <v>38412</v>
      </c>
      <c r="H100" s="63">
        <f>IF(OR(Datos!D$24&lt;Paso02!I100,Datos!D$24=Paso02!I100),Paso02!I100,0)</f>
        <v>0</v>
      </c>
      <c r="I100" s="63">
        <v>38412</v>
      </c>
      <c r="J100" s="30">
        <f>+L98</f>
        <v>8.0000000000000002E-3</v>
      </c>
      <c r="V100" s="63"/>
      <c r="W100" s="63"/>
      <c r="X100" s="4">
        <f>+Z98</f>
        <v>2721.3987999999995</v>
      </c>
    </row>
    <row r="101" spans="1:35" hidden="1">
      <c r="A101">
        <v>100</v>
      </c>
      <c r="C101">
        <f t="shared" si="7"/>
        <v>0</v>
      </c>
      <c r="D101" s="4">
        <f t="shared" si="4"/>
        <v>0</v>
      </c>
      <c r="E101" s="4">
        <f t="shared" si="5"/>
        <v>0</v>
      </c>
      <c r="F101" s="4">
        <f t="shared" si="6"/>
        <v>1</v>
      </c>
      <c r="G101" s="63">
        <f>IF(OR(Datos!D$25&gt;Paso02!I101,Datos!D$25=Paso02!I101),Paso02!I101,0)</f>
        <v>38443</v>
      </c>
      <c r="H101" s="63">
        <f>IF(OR(Datos!D$24&lt;Paso02!I101,Datos!D$24=Paso02!I101),Paso02!I101,0)</f>
        <v>0</v>
      </c>
      <c r="I101" s="63">
        <v>38443</v>
      </c>
      <c r="J101" s="30">
        <f>+M98</f>
        <v>1.4E-2</v>
      </c>
      <c r="V101" s="63"/>
      <c r="W101" s="63"/>
      <c r="X101" s="4">
        <f>+AA98</f>
        <v>2721.3987999999995</v>
      </c>
    </row>
    <row r="102" spans="1:35" hidden="1">
      <c r="A102">
        <v>101</v>
      </c>
      <c r="C102">
        <f t="shared" si="7"/>
        <v>0</v>
      </c>
      <c r="D102" s="4">
        <f t="shared" si="4"/>
        <v>0</v>
      </c>
      <c r="E102" s="4">
        <f t="shared" si="5"/>
        <v>0</v>
      </c>
      <c r="F102" s="4">
        <f t="shared" si="6"/>
        <v>1</v>
      </c>
      <c r="G102" s="63">
        <f>IF(OR(Datos!D$25&gt;Paso02!I102,Datos!D$25=Paso02!I102),Paso02!I102,0)</f>
        <v>38473</v>
      </c>
      <c r="H102" s="63">
        <f>IF(OR(Datos!D$24&lt;Paso02!I102,Datos!D$24=Paso02!I102),Paso02!I102,0)</f>
        <v>0</v>
      </c>
      <c r="I102" s="63">
        <v>38473</v>
      </c>
      <c r="J102" s="30">
        <f>+N98</f>
        <v>2E-3</v>
      </c>
      <c r="V102" s="63"/>
      <c r="W102" s="63"/>
      <c r="X102" s="4">
        <f>+AB98</f>
        <v>2721.3987999999995</v>
      </c>
    </row>
    <row r="103" spans="1:35" hidden="1">
      <c r="A103">
        <v>102</v>
      </c>
      <c r="C103">
        <f t="shared" si="7"/>
        <v>0</v>
      </c>
      <c r="D103" s="4">
        <f t="shared" si="4"/>
        <v>0</v>
      </c>
      <c r="E103" s="4">
        <f t="shared" si="5"/>
        <v>0</v>
      </c>
      <c r="F103" s="4">
        <f t="shared" si="6"/>
        <v>1</v>
      </c>
      <c r="G103" s="63">
        <f>IF(OR(Datos!D$25&gt;Paso02!I103,Datos!D$25=Paso02!I103),Paso02!I103,0)</f>
        <v>38504</v>
      </c>
      <c r="H103" s="63">
        <f>IF(OR(Datos!D$24&lt;Paso02!I103,Datos!D$24=Paso02!I103),Paso02!I103,0)</f>
        <v>0</v>
      </c>
      <c r="I103" s="63">
        <v>38504</v>
      </c>
      <c r="J103" s="30">
        <f>+O98</f>
        <v>2E-3</v>
      </c>
      <c r="V103" s="63"/>
      <c r="W103" s="63"/>
      <c r="X103" s="4">
        <f>+AC98</f>
        <v>2721.3987999999995</v>
      </c>
    </row>
    <row r="104" spans="1:35" hidden="1">
      <c r="A104">
        <v>103</v>
      </c>
      <c r="C104">
        <f t="shared" si="7"/>
        <v>0</v>
      </c>
      <c r="D104" s="4">
        <f t="shared" si="4"/>
        <v>0</v>
      </c>
      <c r="E104" s="4">
        <f t="shared" si="5"/>
        <v>0</v>
      </c>
      <c r="F104" s="4">
        <f t="shared" si="6"/>
        <v>1</v>
      </c>
      <c r="G104" s="63">
        <f>IF(OR(Datos!D$25&gt;Paso02!I104,Datos!D$25=Paso02!I104),Paso02!I104,0)</f>
        <v>38534</v>
      </c>
      <c r="H104" s="63">
        <f>IF(OR(Datos!D$24&lt;Paso02!I104,Datos!D$24=Paso02!I104),Paso02!I104,0)</f>
        <v>0</v>
      </c>
      <c r="I104" s="63">
        <v>38534</v>
      </c>
      <c r="J104" s="30">
        <f>+P98</f>
        <v>-6.0000000000000001E-3</v>
      </c>
      <c r="V104" s="63"/>
      <c r="W104" s="63"/>
      <c r="X104" s="4">
        <f>+AD98</f>
        <v>2721.3987999999995</v>
      </c>
    </row>
    <row r="105" spans="1:35" hidden="1">
      <c r="A105">
        <v>104</v>
      </c>
      <c r="C105">
        <f t="shared" si="7"/>
        <v>0</v>
      </c>
      <c r="D105" s="4">
        <f t="shared" si="4"/>
        <v>0</v>
      </c>
      <c r="E105" s="4">
        <f t="shared" si="5"/>
        <v>0</v>
      </c>
      <c r="F105" s="4">
        <f t="shared" si="6"/>
        <v>1</v>
      </c>
      <c r="G105" s="63">
        <f>IF(OR(Datos!D$25&gt;Paso02!I105,Datos!D$25=Paso02!I105),Paso02!I105,0)</f>
        <v>38565</v>
      </c>
      <c r="H105" s="63">
        <f>IF(OR(Datos!D$24&lt;Paso02!I105,Datos!D$24=Paso02!I105),Paso02!I105,0)</f>
        <v>0</v>
      </c>
      <c r="I105" s="63">
        <v>38565</v>
      </c>
      <c r="J105" s="30">
        <f>+Q98</f>
        <v>4.0000000000000001E-3</v>
      </c>
      <c r="V105" s="63"/>
      <c r="W105" s="63"/>
      <c r="X105" s="4">
        <f>+AE98</f>
        <v>2721.3987999999995</v>
      </c>
    </row>
    <row r="106" spans="1:35" hidden="1">
      <c r="A106">
        <v>105</v>
      </c>
      <c r="C106">
        <f t="shared" si="7"/>
        <v>0</v>
      </c>
      <c r="D106" s="4">
        <f t="shared" si="4"/>
        <v>0</v>
      </c>
      <c r="E106" s="4">
        <f t="shared" si="5"/>
        <v>0</v>
      </c>
      <c r="F106" s="4">
        <f t="shared" si="6"/>
        <v>1</v>
      </c>
      <c r="G106" s="63">
        <f>IF(OR(Datos!D$25&gt;Paso02!I106,Datos!D$25=Paso02!I106),Paso02!I106,0)</f>
        <v>38596</v>
      </c>
      <c r="H106" s="63">
        <f>IF(OR(Datos!D$24&lt;Paso02!I106,Datos!D$24=Paso02!I106),Paso02!I106,0)</f>
        <v>0</v>
      </c>
      <c r="I106" s="63">
        <v>38596</v>
      </c>
      <c r="J106" s="30">
        <f>+R98</f>
        <v>6.0000000000000001E-3</v>
      </c>
      <c r="V106" s="63"/>
      <c r="W106" s="63"/>
      <c r="X106" s="4">
        <f>+AF98</f>
        <v>2721.3987999999995</v>
      </c>
    </row>
    <row r="107" spans="1:35" hidden="1">
      <c r="A107">
        <v>106</v>
      </c>
      <c r="C107">
        <f t="shared" si="7"/>
        <v>0</v>
      </c>
      <c r="D107" s="4">
        <f t="shared" si="4"/>
        <v>0</v>
      </c>
      <c r="E107" s="4">
        <f t="shared" si="5"/>
        <v>0</v>
      </c>
      <c r="F107" s="4">
        <f t="shared" si="6"/>
        <v>1</v>
      </c>
      <c r="G107" s="63">
        <f>IF(OR(Datos!D$25&gt;Paso02!I107,Datos!D$25=Paso02!I107),Paso02!I107,0)</f>
        <v>38626</v>
      </c>
      <c r="H107" s="63">
        <f>IF(OR(Datos!D$24&lt;Paso02!I107,Datos!D$24=Paso02!I107),Paso02!I107,0)</f>
        <v>0</v>
      </c>
      <c r="I107" s="63">
        <v>38626</v>
      </c>
      <c r="J107" s="30">
        <f>+S98</f>
        <v>8.0000000000000002E-3</v>
      </c>
      <c r="V107" s="63"/>
      <c r="W107" s="63"/>
      <c r="X107" s="4">
        <f>+AG98</f>
        <v>2721.3987999999995</v>
      </c>
    </row>
    <row r="108" spans="1:35" hidden="1">
      <c r="A108">
        <v>107</v>
      </c>
      <c r="C108">
        <f t="shared" si="7"/>
        <v>0</v>
      </c>
      <c r="D108" s="4">
        <f t="shared" si="4"/>
        <v>0</v>
      </c>
      <c r="E108" s="4">
        <f t="shared" si="5"/>
        <v>0</v>
      </c>
      <c r="F108" s="4">
        <f t="shared" si="6"/>
        <v>1</v>
      </c>
      <c r="G108" s="63">
        <f>IF(OR(Datos!D$25&gt;Paso02!I108,Datos!D$25=Paso02!I108),Paso02!I108,0)</f>
        <v>38657</v>
      </c>
      <c r="H108" s="63">
        <f>IF(OR(Datos!D$24&lt;Paso02!I108,Datos!D$24=Paso02!I108),Paso02!I108,0)</f>
        <v>0</v>
      </c>
      <c r="I108" s="63">
        <v>38657</v>
      </c>
      <c r="J108" s="30">
        <f>+T98</f>
        <v>2E-3</v>
      </c>
      <c r="V108" s="63"/>
      <c r="W108" s="63"/>
      <c r="X108" s="4">
        <f>+AH98</f>
        <v>2721.3987999999995</v>
      </c>
    </row>
    <row r="109" spans="1:35" hidden="1">
      <c r="A109">
        <v>108</v>
      </c>
      <c r="C109">
        <f t="shared" si="7"/>
        <v>0</v>
      </c>
      <c r="D109" s="4">
        <f t="shared" si="4"/>
        <v>0</v>
      </c>
      <c r="E109" s="4">
        <f t="shared" si="5"/>
        <v>0</v>
      </c>
      <c r="F109" s="4">
        <f t="shared" si="6"/>
        <v>1</v>
      </c>
      <c r="G109" s="63">
        <f>IF(OR(Datos!D$25&gt;Paso02!I109,Datos!D$25=Paso02!I109),Paso02!I109,0)</f>
        <v>38687</v>
      </c>
      <c r="H109" s="63">
        <f>IF(OR(Datos!D$24&lt;Paso02!I109,Datos!D$24=Paso02!I109),Paso02!I109,0)</f>
        <v>0</v>
      </c>
      <c r="I109" s="63">
        <v>38687</v>
      </c>
      <c r="J109" s="30">
        <f>+U98</f>
        <v>2E-3</v>
      </c>
      <c r="V109" s="63"/>
      <c r="W109" s="63"/>
      <c r="X109" s="4">
        <f>+AI98</f>
        <v>2721.3987999999995</v>
      </c>
    </row>
    <row r="110" spans="1:35" hidden="1">
      <c r="A110">
        <v>109</v>
      </c>
      <c r="C110">
        <f t="shared" si="7"/>
        <v>0</v>
      </c>
      <c r="D110" s="4">
        <f t="shared" si="4"/>
        <v>0</v>
      </c>
      <c r="E110" s="4">
        <f t="shared" si="5"/>
        <v>0</v>
      </c>
      <c r="F110" s="4">
        <f t="shared" si="6"/>
        <v>1</v>
      </c>
      <c r="G110" s="63">
        <f>IF(OR(Datos!D$25&gt;Paso02!I110,Datos!D$25=Paso02!I110),Paso02!I110,0)</f>
        <v>38718</v>
      </c>
      <c r="H110" s="63">
        <f>IF(OR(Datos!D$24&lt;Paso02!I110,Datos!D$24=Paso02!I110),Paso02!I110,0)</f>
        <v>0</v>
      </c>
      <c r="I110" s="63">
        <v>38718</v>
      </c>
      <c r="J110" s="30">
        <f>+Paso01!B14</f>
        <v>-4.0000000000000001E-3</v>
      </c>
      <c r="K110" s="30">
        <f>+Paso01!C14</f>
        <v>0</v>
      </c>
      <c r="L110" s="30">
        <f>+Paso01!D14</f>
        <v>7.0000000000000001E-3</v>
      </c>
      <c r="M110" s="30">
        <f>+Paso01!E14</f>
        <v>1.4E-2</v>
      </c>
      <c r="N110" s="30">
        <f>+Paso01!F14</f>
        <v>4.0000000000000001E-3</v>
      </c>
      <c r="O110" s="30">
        <f>+Paso01!G14</f>
        <v>2E-3</v>
      </c>
      <c r="P110" s="30">
        <f>+Paso01!H14</f>
        <v>-6.0000000000000001E-3</v>
      </c>
      <c r="Q110" s="30">
        <f>+Paso01!I14</f>
        <v>2E-3</v>
      </c>
      <c r="R110" s="30">
        <f>+Paso01!J14</f>
        <v>-2E-3</v>
      </c>
      <c r="S110" s="30">
        <f>+Paso01!K14</f>
        <v>4.0000000000000001E-3</v>
      </c>
      <c r="T110" s="30">
        <f>+Paso01!L14</f>
        <v>2E-3</v>
      </c>
      <c r="U110" s="30">
        <f>+Paso01!M14</f>
        <v>3.0000000000000001E-3</v>
      </c>
      <c r="V110" s="63"/>
      <c r="W110" s="63"/>
      <c r="X110" s="4">
        <f>+Paso01!P14</f>
        <v>2814.31</v>
      </c>
      <c r="Y110" s="4">
        <f>+Paso01!Q14</f>
        <v>2814.31</v>
      </c>
      <c r="Z110" s="4">
        <f>+Paso01!R14</f>
        <v>2814.31</v>
      </c>
      <c r="AA110" s="4">
        <f>+Paso01!S14</f>
        <v>2814.31</v>
      </c>
      <c r="AB110" s="4">
        <f>+Paso01!T14</f>
        <v>2814.31</v>
      </c>
      <c r="AC110" s="4">
        <f>+Paso01!U14</f>
        <v>2814.31</v>
      </c>
      <c r="AD110" s="4">
        <f>+Paso01!V14</f>
        <v>2814.31</v>
      </c>
      <c r="AE110" s="4">
        <f>+Paso01!W14</f>
        <v>2814.31</v>
      </c>
      <c r="AF110" s="4">
        <f>+Paso01!X14</f>
        <v>2814.31</v>
      </c>
      <c r="AG110" s="4">
        <f>+Paso01!Y14</f>
        <v>2814.31</v>
      </c>
      <c r="AH110" s="4">
        <f>+Paso01!Z14</f>
        <v>2814.31</v>
      </c>
      <c r="AI110" s="4">
        <f>+Paso01!AA14</f>
        <v>2814.31</v>
      </c>
    </row>
    <row r="111" spans="1:35" hidden="1">
      <c r="A111">
        <v>110</v>
      </c>
      <c r="C111">
        <f t="shared" si="7"/>
        <v>0</v>
      </c>
      <c r="D111" s="4">
        <f t="shared" si="4"/>
        <v>0</v>
      </c>
      <c r="E111" s="4">
        <f t="shared" si="5"/>
        <v>0</v>
      </c>
      <c r="F111" s="4">
        <f t="shared" si="6"/>
        <v>1</v>
      </c>
      <c r="G111" s="63">
        <f>IF(OR(Datos!D$25&gt;Paso02!I111,Datos!D$25=Paso02!I111),Paso02!I111,0)</f>
        <v>38749</v>
      </c>
      <c r="H111" s="63">
        <f>IF(OR(Datos!D$24&lt;Paso02!I111,Datos!D$24=Paso02!I111),Paso02!I111,0)</f>
        <v>0</v>
      </c>
      <c r="I111" s="63">
        <v>38749</v>
      </c>
      <c r="J111" s="30">
        <f>+K110</f>
        <v>0</v>
      </c>
      <c r="V111" s="63"/>
      <c r="W111" s="63"/>
      <c r="X111" s="4">
        <f>+Y110</f>
        <v>2814.31</v>
      </c>
    </row>
    <row r="112" spans="1:35" hidden="1">
      <c r="A112">
        <v>111</v>
      </c>
      <c r="C112">
        <f t="shared" si="7"/>
        <v>0</v>
      </c>
      <c r="D112" s="4">
        <f t="shared" si="4"/>
        <v>0</v>
      </c>
      <c r="E112" s="4">
        <f t="shared" si="5"/>
        <v>0</v>
      </c>
      <c r="F112" s="4">
        <f t="shared" si="6"/>
        <v>1</v>
      </c>
      <c r="G112" s="63">
        <f>IF(OR(Datos!D$25&gt;Paso02!I112,Datos!D$25=Paso02!I112),Paso02!I112,0)</f>
        <v>38777</v>
      </c>
      <c r="H112" s="63">
        <f>IF(OR(Datos!D$24&lt;Paso02!I112,Datos!D$24=Paso02!I112),Paso02!I112,0)</f>
        <v>0</v>
      </c>
      <c r="I112" s="63">
        <v>38777</v>
      </c>
      <c r="J112" s="30">
        <f>+L110</f>
        <v>7.0000000000000001E-3</v>
      </c>
      <c r="V112" s="63"/>
      <c r="W112" s="63"/>
      <c r="X112" s="4">
        <f>+Z110</f>
        <v>2814.31</v>
      </c>
    </row>
    <row r="113" spans="1:35" hidden="1">
      <c r="A113">
        <v>112</v>
      </c>
      <c r="C113">
        <f t="shared" si="7"/>
        <v>0</v>
      </c>
      <c r="D113" s="4">
        <f t="shared" si="4"/>
        <v>0</v>
      </c>
      <c r="E113" s="4">
        <f t="shared" si="5"/>
        <v>0</v>
      </c>
      <c r="F113" s="4">
        <f t="shared" si="6"/>
        <v>1</v>
      </c>
      <c r="G113" s="63">
        <f>IF(OR(Datos!D$25&gt;Paso02!I113,Datos!D$25=Paso02!I113),Paso02!I113,0)</f>
        <v>38808</v>
      </c>
      <c r="H113" s="63">
        <f>IF(OR(Datos!D$24&lt;Paso02!I113,Datos!D$24=Paso02!I113),Paso02!I113,0)</f>
        <v>0</v>
      </c>
      <c r="I113" s="63">
        <v>38808</v>
      </c>
      <c r="J113" s="30">
        <f>+M110</f>
        <v>1.4E-2</v>
      </c>
      <c r="V113" s="63"/>
      <c r="W113" s="63"/>
      <c r="X113" s="4">
        <f>+AA110</f>
        <v>2814.31</v>
      </c>
    </row>
    <row r="114" spans="1:35" hidden="1">
      <c r="A114">
        <v>113</v>
      </c>
      <c r="C114">
        <f t="shared" si="7"/>
        <v>0</v>
      </c>
      <c r="D114" s="4">
        <f t="shared" si="4"/>
        <v>0</v>
      </c>
      <c r="E114" s="4">
        <f t="shared" si="5"/>
        <v>0</v>
      </c>
      <c r="F114" s="4">
        <f t="shared" si="6"/>
        <v>1</v>
      </c>
      <c r="G114" s="63">
        <f>IF(OR(Datos!D$25&gt;Paso02!I114,Datos!D$25=Paso02!I114),Paso02!I114,0)</f>
        <v>38838</v>
      </c>
      <c r="H114" s="63">
        <f>IF(OR(Datos!D$24&lt;Paso02!I114,Datos!D$24=Paso02!I114),Paso02!I114,0)</f>
        <v>0</v>
      </c>
      <c r="I114" s="63">
        <v>38838</v>
      </c>
      <c r="J114" s="30">
        <f>+N110</f>
        <v>4.0000000000000001E-3</v>
      </c>
      <c r="V114" s="63"/>
      <c r="W114" s="63"/>
      <c r="X114" s="4">
        <f>+AB110</f>
        <v>2814.31</v>
      </c>
    </row>
    <row r="115" spans="1:35" hidden="1">
      <c r="A115">
        <v>114</v>
      </c>
      <c r="C115">
        <f t="shared" si="7"/>
        <v>0</v>
      </c>
      <c r="D115" s="4">
        <f t="shared" si="4"/>
        <v>0</v>
      </c>
      <c r="E115" s="4">
        <f t="shared" si="5"/>
        <v>0</v>
      </c>
      <c r="F115" s="4">
        <f t="shared" si="6"/>
        <v>1</v>
      </c>
      <c r="G115" s="63">
        <f>IF(OR(Datos!D$25&gt;Paso02!I115,Datos!D$25=Paso02!I115),Paso02!I115,0)</f>
        <v>38869</v>
      </c>
      <c r="H115" s="63">
        <f>IF(OR(Datos!D$24&lt;Paso02!I115,Datos!D$24=Paso02!I115),Paso02!I115,0)</f>
        <v>0</v>
      </c>
      <c r="I115" s="63">
        <v>38869</v>
      </c>
      <c r="J115" s="30">
        <f>+O110</f>
        <v>2E-3</v>
      </c>
      <c r="V115" s="63"/>
      <c r="W115" s="63"/>
      <c r="X115" s="4">
        <f>+AC110</f>
        <v>2814.31</v>
      </c>
    </row>
    <row r="116" spans="1:35" hidden="1">
      <c r="A116">
        <v>115</v>
      </c>
      <c r="C116">
        <f t="shared" si="7"/>
        <v>0</v>
      </c>
      <c r="D116" s="4">
        <f t="shared" si="4"/>
        <v>0</v>
      </c>
      <c r="E116" s="4">
        <f t="shared" si="5"/>
        <v>0</v>
      </c>
      <c r="F116" s="4">
        <f t="shared" si="6"/>
        <v>1</v>
      </c>
      <c r="G116" s="63">
        <f>IF(OR(Datos!D$25&gt;Paso02!I116,Datos!D$25=Paso02!I116),Paso02!I116,0)</f>
        <v>38899</v>
      </c>
      <c r="H116" s="63">
        <f>IF(OR(Datos!D$24&lt;Paso02!I116,Datos!D$24=Paso02!I116),Paso02!I116,0)</f>
        <v>0</v>
      </c>
      <c r="I116" s="63">
        <v>38899</v>
      </c>
      <c r="J116" s="30">
        <f>+P110</f>
        <v>-6.0000000000000001E-3</v>
      </c>
      <c r="V116" s="63"/>
      <c r="W116" s="63"/>
      <c r="X116" s="4">
        <f>+AD110</f>
        <v>2814.31</v>
      </c>
    </row>
    <row r="117" spans="1:35" hidden="1">
      <c r="A117">
        <v>116</v>
      </c>
      <c r="C117">
        <f t="shared" si="7"/>
        <v>0</v>
      </c>
      <c r="D117" s="4">
        <f t="shared" si="4"/>
        <v>0</v>
      </c>
      <c r="E117" s="4">
        <f t="shared" si="5"/>
        <v>0</v>
      </c>
      <c r="F117" s="4">
        <f t="shared" si="6"/>
        <v>1</v>
      </c>
      <c r="G117" s="63">
        <f>IF(OR(Datos!D$25&gt;Paso02!I117,Datos!D$25=Paso02!I117),Paso02!I117,0)</f>
        <v>38930</v>
      </c>
      <c r="H117" s="63">
        <f>IF(OR(Datos!D$24&lt;Paso02!I117,Datos!D$24=Paso02!I117),Paso02!I117,0)</f>
        <v>0</v>
      </c>
      <c r="I117" s="63">
        <v>38930</v>
      </c>
      <c r="J117" s="30">
        <f>+Q110</f>
        <v>2E-3</v>
      </c>
      <c r="V117" s="63"/>
      <c r="W117" s="63"/>
      <c r="X117" s="4">
        <f>+AE110</f>
        <v>2814.31</v>
      </c>
    </row>
    <row r="118" spans="1:35" hidden="1">
      <c r="A118">
        <v>117</v>
      </c>
      <c r="C118">
        <f t="shared" si="7"/>
        <v>0</v>
      </c>
      <c r="D118" s="4">
        <f t="shared" si="4"/>
        <v>0</v>
      </c>
      <c r="E118" s="4">
        <f t="shared" si="5"/>
        <v>0</v>
      </c>
      <c r="F118" s="4">
        <f t="shared" si="6"/>
        <v>1</v>
      </c>
      <c r="G118" s="63">
        <f>IF(OR(Datos!D$25&gt;Paso02!I118,Datos!D$25=Paso02!I118),Paso02!I118,0)</f>
        <v>38961</v>
      </c>
      <c r="H118" s="63">
        <f>IF(OR(Datos!D$24&lt;Paso02!I118,Datos!D$24=Paso02!I118),Paso02!I118,0)</f>
        <v>0</v>
      </c>
      <c r="I118" s="63">
        <v>38961</v>
      </c>
      <c r="J118" s="30">
        <f>+R110</f>
        <v>-2E-3</v>
      </c>
      <c r="V118" s="63"/>
      <c r="W118" s="63"/>
      <c r="X118" s="4">
        <f>+AF110</f>
        <v>2814.31</v>
      </c>
    </row>
    <row r="119" spans="1:35" hidden="1">
      <c r="A119">
        <v>118</v>
      </c>
      <c r="C119">
        <f t="shared" si="7"/>
        <v>0</v>
      </c>
      <c r="D119" s="4">
        <f t="shared" si="4"/>
        <v>0</v>
      </c>
      <c r="E119" s="4">
        <f t="shared" si="5"/>
        <v>0</v>
      </c>
      <c r="F119" s="4">
        <f t="shared" si="6"/>
        <v>1</v>
      </c>
      <c r="G119" s="63">
        <f>IF(OR(Datos!D$25&gt;Paso02!I119,Datos!D$25=Paso02!I119),Paso02!I119,0)</f>
        <v>38991</v>
      </c>
      <c r="H119" s="63">
        <f>IF(OR(Datos!D$24&lt;Paso02!I119,Datos!D$24=Paso02!I119),Paso02!I119,0)</f>
        <v>0</v>
      </c>
      <c r="I119" s="63">
        <v>38991</v>
      </c>
      <c r="J119" s="30">
        <f>+S110</f>
        <v>4.0000000000000001E-3</v>
      </c>
      <c r="V119" s="63"/>
      <c r="W119" s="63"/>
      <c r="X119" s="4">
        <f>+AG110</f>
        <v>2814.31</v>
      </c>
    </row>
    <row r="120" spans="1:35" hidden="1">
      <c r="A120">
        <v>119</v>
      </c>
      <c r="C120">
        <f t="shared" si="7"/>
        <v>2814.31</v>
      </c>
      <c r="D120" s="4">
        <f t="shared" si="4"/>
        <v>1</v>
      </c>
      <c r="E120" s="4">
        <f t="shared" si="5"/>
        <v>1</v>
      </c>
      <c r="F120" s="4">
        <f t="shared" si="6"/>
        <v>1</v>
      </c>
      <c r="G120" s="63">
        <f>IF(OR(Datos!D$25&gt;Paso02!I120,Datos!D$25=Paso02!I120),Paso02!I120,0)</f>
        <v>39022</v>
      </c>
      <c r="H120" s="63">
        <f>IF(OR(Datos!D$24&lt;Paso02!I120,Datos!D$24=Paso02!I120),Paso02!I120,0)</f>
        <v>39022</v>
      </c>
      <c r="I120" s="63">
        <v>39022</v>
      </c>
      <c r="J120" s="30">
        <f>+T110</f>
        <v>2E-3</v>
      </c>
      <c r="V120" s="63"/>
      <c r="W120" s="63"/>
      <c r="X120" s="4">
        <f>+AH110</f>
        <v>2814.31</v>
      </c>
    </row>
    <row r="121" spans="1:35" hidden="1">
      <c r="A121">
        <v>120</v>
      </c>
      <c r="C121">
        <f t="shared" si="7"/>
        <v>5634.2486200000003</v>
      </c>
      <c r="D121" s="4">
        <f t="shared" si="4"/>
        <v>1</v>
      </c>
      <c r="E121" s="4">
        <f t="shared" si="5"/>
        <v>1</v>
      </c>
      <c r="F121" s="4">
        <f t="shared" si="6"/>
        <v>1</v>
      </c>
      <c r="G121" s="63">
        <f>IF(OR(Datos!D$25&gt;Paso02!I121,Datos!D$25=Paso02!I121),Paso02!I121,0)</f>
        <v>39052</v>
      </c>
      <c r="H121" s="63">
        <f>IF(OR(Datos!D$24&lt;Paso02!I121,Datos!D$24=Paso02!I121),Paso02!I121,0)</f>
        <v>39052</v>
      </c>
      <c r="I121" s="63">
        <v>39052</v>
      </c>
      <c r="J121" s="30">
        <f>+U110</f>
        <v>3.0000000000000001E-3</v>
      </c>
      <c r="V121" s="63"/>
      <c r="W121" s="63"/>
      <c r="X121" s="4">
        <f>+AI110</f>
        <v>2814.31</v>
      </c>
    </row>
    <row r="122" spans="1:35" hidden="1">
      <c r="A122">
        <v>121</v>
      </c>
      <c r="C122">
        <f t="shared" si="7"/>
        <v>8605.297799193333</v>
      </c>
      <c r="D122" s="4">
        <f t="shared" si="4"/>
        <v>1</v>
      </c>
      <c r="E122" s="4">
        <f t="shared" si="5"/>
        <v>1</v>
      </c>
      <c r="F122" s="4">
        <f t="shared" si="6"/>
        <v>1</v>
      </c>
      <c r="G122" s="63">
        <f>IF(OR(Datos!D$25&gt;Paso02!I122,Datos!D$25=Paso02!I122),Paso02!I122,0)</f>
        <v>39083</v>
      </c>
      <c r="H122" s="63">
        <f>IF(OR(Datos!D$24&lt;Paso02!I122,Datos!D$24=Paso02!I122),Paso02!I122,0)</f>
        <v>39083</v>
      </c>
      <c r="I122" s="63">
        <v>39083</v>
      </c>
      <c r="J122" s="30">
        <f>+Paso01!B15</f>
        <v>-7.0000000000000001E-3</v>
      </c>
      <c r="K122" s="30">
        <f>+Paso01!C15</f>
        <v>1E-3</v>
      </c>
      <c r="L122" s="30">
        <f>+Paso01!D15</f>
        <v>8.0000000000000002E-3</v>
      </c>
      <c r="M122" s="30">
        <f>+Paso01!E15</f>
        <v>1.4E-2</v>
      </c>
      <c r="N122" s="30">
        <f>+Paso01!F15</f>
        <v>3.0000000000000001E-3</v>
      </c>
      <c r="O122" s="30">
        <f>+Paso01!G15</f>
        <v>2E-3</v>
      </c>
      <c r="P122" s="30">
        <f>+Paso01!H15</f>
        <v>-7.0000000000000001E-3</v>
      </c>
      <c r="Q122" s="30">
        <f>+Paso01!I15</f>
        <v>1E-3</v>
      </c>
      <c r="R122" s="30">
        <f>+Paso01!J15</f>
        <v>3.0000000000000001E-3</v>
      </c>
      <c r="S122" s="30">
        <f>+Paso01!K15</f>
        <v>1.2999999999999999E-2</v>
      </c>
      <c r="T122" s="30">
        <f>+Paso01!L15</f>
        <v>7.0000000000000001E-3</v>
      </c>
      <c r="U122" s="30">
        <f>+Paso01!M15</f>
        <v>4.0000000000000001E-3</v>
      </c>
      <c r="V122" s="63"/>
      <c r="W122" s="63"/>
      <c r="X122" s="4">
        <f>+Paso01!P15</f>
        <v>2954.1464333333333</v>
      </c>
      <c r="Y122" s="4">
        <f>+Paso01!Q15</f>
        <v>2954.1464333333333</v>
      </c>
      <c r="Z122" s="4">
        <f>+Paso01!R15</f>
        <v>2954.1464333333333</v>
      </c>
      <c r="AA122" s="4">
        <f>+Paso01!S15</f>
        <v>2954.1464333333333</v>
      </c>
      <c r="AB122" s="4">
        <f>+Paso01!T15</f>
        <v>2954.1464333333333</v>
      </c>
      <c r="AC122" s="4">
        <f>+Paso01!U15</f>
        <v>2954.1464333333333</v>
      </c>
      <c r="AD122" s="4">
        <f>+Paso01!V15</f>
        <v>2954.1464333333333</v>
      </c>
      <c r="AE122" s="4">
        <f>+Paso01!W15</f>
        <v>2954.1464333333333</v>
      </c>
      <c r="AF122" s="4">
        <f>+Paso01!X15</f>
        <v>2954.1464333333333</v>
      </c>
      <c r="AG122" s="4">
        <f>+Paso01!Y15</f>
        <v>2954.1464333333333</v>
      </c>
      <c r="AH122" s="4">
        <f>+Paso01!Z15</f>
        <v>2954.1464333333333</v>
      </c>
      <c r="AI122" s="4">
        <f>+Paso01!AA15</f>
        <v>2954.1464333333333</v>
      </c>
    </row>
    <row r="123" spans="1:35" hidden="1">
      <c r="A123">
        <v>122</v>
      </c>
      <c r="C123">
        <f t="shared" si="7"/>
        <v>11499.207147932313</v>
      </c>
      <c r="D123" s="4">
        <f t="shared" si="4"/>
        <v>1</v>
      </c>
      <c r="E123" s="4">
        <f t="shared" si="5"/>
        <v>1</v>
      </c>
      <c r="F123" s="4">
        <f t="shared" si="6"/>
        <v>1</v>
      </c>
      <c r="G123" s="63">
        <f>IF(OR(Datos!D$25&gt;Paso02!I123,Datos!D$25=Paso02!I123),Paso02!I123,0)</f>
        <v>39114</v>
      </c>
      <c r="H123" s="63">
        <f>IF(OR(Datos!D$24&lt;Paso02!I123,Datos!D$24=Paso02!I123),Paso02!I123,0)</f>
        <v>39114</v>
      </c>
      <c r="I123" s="63">
        <v>39114</v>
      </c>
      <c r="J123" s="30">
        <f>+K122</f>
        <v>1E-3</v>
      </c>
      <c r="V123" s="63"/>
      <c r="W123" s="63"/>
      <c r="X123" s="4">
        <f>+Y122</f>
        <v>2954.1464333333333</v>
      </c>
    </row>
    <row r="124" spans="1:35" hidden="1">
      <c r="A124">
        <v>123</v>
      </c>
      <c r="C124">
        <f t="shared" si="7"/>
        <v>14464.852788413578</v>
      </c>
      <c r="D124" s="4">
        <f t="shared" si="4"/>
        <v>1</v>
      </c>
      <c r="E124" s="4">
        <f t="shared" si="5"/>
        <v>1</v>
      </c>
      <c r="F124" s="4">
        <f t="shared" si="6"/>
        <v>1</v>
      </c>
      <c r="G124" s="63">
        <f>IF(OR(Datos!D$25&gt;Paso02!I124,Datos!D$25=Paso02!I124),Paso02!I124,0)</f>
        <v>39142</v>
      </c>
      <c r="H124" s="63">
        <f>IF(OR(Datos!D$24&lt;Paso02!I124,Datos!D$24=Paso02!I124),Paso02!I124,0)</f>
        <v>39142</v>
      </c>
      <c r="I124" s="63">
        <v>39142</v>
      </c>
      <c r="J124" s="30">
        <f>+L122</f>
        <v>8.0000000000000002E-3</v>
      </c>
      <c r="V124" s="63"/>
      <c r="W124" s="63"/>
      <c r="X124" s="4">
        <f>+Z122</f>
        <v>2954.1464333333333</v>
      </c>
    </row>
    <row r="125" spans="1:35" hidden="1">
      <c r="A125">
        <v>124</v>
      </c>
      <c r="C125">
        <f t="shared" si="7"/>
        <v>17534.718044054222</v>
      </c>
      <c r="D125" s="4">
        <f t="shared" si="4"/>
        <v>1</v>
      </c>
      <c r="E125" s="4">
        <f t="shared" si="5"/>
        <v>1</v>
      </c>
      <c r="F125" s="4">
        <f t="shared" si="6"/>
        <v>1</v>
      </c>
      <c r="G125" s="63">
        <f>IF(OR(Datos!D$25&gt;Paso02!I125,Datos!D$25=Paso02!I125),Paso02!I125,0)</f>
        <v>39173</v>
      </c>
      <c r="H125" s="63">
        <f>IF(OR(Datos!D$24&lt;Paso02!I125,Datos!D$24=Paso02!I125),Paso02!I125,0)</f>
        <v>39173</v>
      </c>
      <c r="I125" s="63">
        <v>39173</v>
      </c>
      <c r="J125" s="30">
        <f>+M122</f>
        <v>1.4E-2</v>
      </c>
      <c r="V125" s="63"/>
      <c r="W125" s="63"/>
      <c r="X125" s="4">
        <f>+AA122</f>
        <v>2954.1464333333333</v>
      </c>
    </row>
    <row r="126" spans="1:35" hidden="1">
      <c r="A126">
        <v>125</v>
      </c>
      <c r="C126">
        <f t="shared" si="7"/>
        <v>20734.350530004311</v>
      </c>
      <c r="D126" s="4">
        <f t="shared" si="4"/>
        <v>1</v>
      </c>
      <c r="E126" s="4">
        <f t="shared" si="5"/>
        <v>1</v>
      </c>
      <c r="F126" s="4">
        <f t="shared" si="6"/>
        <v>1</v>
      </c>
      <c r="G126" s="63">
        <f>IF(OR(Datos!D$25&gt;Paso02!I126,Datos!D$25=Paso02!I126),Paso02!I126,0)</f>
        <v>39203</v>
      </c>
      <c r="H126" s="63">
        <f>IF(OR(Datos!D$24&lt;Paso02!I126,Datos!D$24=Paso02!I126),Paso02!I126,0)</f>
        <v>39203</v>
      </c>
      <c r="I126" s="63">
        <v>39203</v>
      </c>
      <c r="J126" s="30">
        <f>+N122</f>
        <v>3.0000000000000001E-3</v>
      </c>
      <c r="V126" s="63"/>
      <c r="W126" s="63"/>
      <c r="X126" s="4">
        <f>+AB122</f>
        <v>2954.1464333333333</v>
      </c>
    </row>
    <row r="127" spans="1:35" hidden="1">
      <c r="A127">
        <v>126</v>
      </c>
      <c r="C127">
        <f t="shared" si="7"/>
        <v>23750.700014927657</v>
      </c>
      <c r="D127" s="4">
        <f t="shared" si="4"/>
        <v>1</v>
      </c>
      <c r="E127" s="4">
        <f t="shared" si="5"/>
        <v>1</v>
      </c>
      <c r="F127" s="4">
        <f t="shared" si="6"/>
        <v>1</v>
      </c>
      <c r="G127" s="63">
        <f>IF(OR(Datos!D$25&gt;Paso02!I127,Datos!D$25=Paso02!I127),Paso02!I127,0)</f>
        <v>39234</v>
      </c>
      <c r="H127" s="63">
        <f>IF(OR(Datos!D$24&lt;Paso02!I127,Datos!D$24=Paso02!I127),Paso02!I127,0)</f>
        <v>39234</v>
      </c>
      <c r="I127" s="63">
        <v>39234</v>
      </c>
      <c r="J127" s="30">
        <f>+O122</f>
        <v>2E-3</v>
      </c>
      <c r="V127" s="63"/>
      <c r="W127" s="63"/>
      <c r="X127" s="4">
        <f>+AC122</f>
        <v>2954.1464333333333</v>
      </c>
    </row>
    <row r="128" spans="1:35" hidden="1">
      <c r="A128">
        <v>127</v>
      </c>
      <c r="C128">
        <f t="shared" si="7"/>
        <v>26752.347848290847</v>
      </c>
      <c r="D128" s="4">
        <f t="shared" si="4"/>
        <v>1</v>
      </c>
      <c r="E128" s="4">
        <f t="shared" si="5"/>
        <v>1</v>
      </c>
      <c r="F128" s="4">
        <f t="shared" si="6"/>
        <v>1</v>
      </c>
      <c r="G128" s="63">
        <f>IF(OR(Datos!D$25&gt;Paso02!I128,Datos!D$25=Paso02!I128),Paso02!I128,0)</f>
        <v>39264</v>
      </c>
      <c r="H128" s="63">
        <f>IF(OR(Datos!D$24&lt;Paso02!I128,Datos!D$24=Paso02!I128),Paso02!I128,0)</f>
        <v>39264</v>
      </c>
      <c r="I128" s="63">
        <v>39264</v>
      </c>
      <c r="J128" s="30">
        <f>+P122</f>
        <v>-7.0000000000000001E-3</v>
      </c>
      <c r="V128" s="63"/>
      <c r="W128" s="63"/>
      <c r="X128" s="4">
        <f>+AD122</f>
        <v>2954.1464333333333</v>
      </c>
    </row>
    <row r="129" spans="1:35" hidden="1">
      <c r="A129">
        <v>128</v>
      </c>
      <c r="C129">
        <f t="shared" si="7"/>
        <v>29519.227846686146</v>
      </c>
      <c r="D129" s="4">
        <f t="shared" si="4"/>
        <v>1</v>
      </c>
      <c r="E129" s="4">
        <f t="shared" si="5"/>
        <v>1</v>
      </c>
      <c r="F129" s="4">
        <f t="shared" si="6"/>
        <v>1</v>
      </c>
      <c r="G129" s="63">
        <f>IF(OR(Datos!D$25&gt;Paso02!I129,Datos!D$25=Paso02!I129),Paso02!I129,0)</f>
        <v>39295</v>
      </c>
      <c r="H129" s="63">
        <f>IF(OR(Datos!D$24&lt;Paso02!I129,Datos!D$24=Paso02!I129),Paso02!I129,0)</f>
        <v>39295</v>
      </c>
      <c r="I129" s="63">
        <v>39295</v>
      </c>
      <c r="J129" s="30">
        <f>+Q122</f>
        <v>1E-3</v>
      </c>
      <c r="V129" s="63"/>
      <c r="W129" s="63"/>
      <c r="X129" s="4">
        <f>+AE122</f>
        <v>2954.1464333333333</v>
      </c>
    </row>
    <row r="130" spans="1:35" hidden="1">
      <c r="A130">
        <v>129</v>
      </c>
      <c r="C130">
        <f t="shared" si="7"/>
        <v>32502.893507866167</v>
      </c>
      <c r="D130" s="4">
        <f t="shared" si="4"/>
        <v>1</v>
      </c>
      <c r="E130" s="4">
        <f t="shared" si="5"/>
        <v>1</v>
      </c>
      <c r="F130" s="4">
        <f t="shared" si="6"/>
        <v>1</v>
      </c>
      <c r="G130" s="63">
        <f>IF(OR(Datos!D$25&gt;Paso02!I130,Datos!D$25=Paso02!I130),Paso02!I130,0)</f>
        <v>39326</v>
      </c>
      <c r="H130" s="63">
        <f>IF(OR(Datos!D$24&lt;Paso02!I130,Datos!D$24=Paso02!I130),Paso02!I130,0)</f>
        <v>39326</v>
      </c>
      <c r="I130" s="63">
        <v>39326</v>
      </c>
      <c r="J130" s="30">
        <f>+R122</f>
        <v>3.0000000000000001E-3</v>
      </c>
      <c r="V130" s="63"/>
      <c r="W130" s="63"/>
      <c r="X130" s="4">
        <f>+AF122</f>
        <v>2954.1464333333333</v>
      </c>
    </row>
    <row r="131" spans="1:35" hidden="1">
      <c r="A131">
        <v>130</v>
      </c>
      <c r="C131">
        <f t="shared" si="7"/>
        <v>35554.548621723101</v>
      </c>
      <c r="D131" s="4">
        <f t="shared" ref="D131:D194" si="8">IF(AND(E131=1,F131=1),1,0)</f>
        <v>1</v>
      </c>
      <c r="E131" s="4">
        <f t="shared" ref="E131:E194" si="9">IF(H131=0,0,1)</f>
        <v>1</v>
      </c>
      <c r="F131" s="4">
        <f t="shared" ref="F131:F194" si="10">IF(G131=0,0,1)</f>
        <v>1</v>
      </c>
      <c r="G131" s="63">
        <f>IF(OR(Datos!D$25&gt;Paso02!I131,Datos!D$25=Paso02!I131),Paso02!I131,0)</f>
        <v>39356</v>
      </c>
      <c r="H131" s="63">
        <f>IF(OR(Datos!D$24&lt;Paso02!I131,Datos!D$24=Paso02!I131),Paso02!I131,0)</f>
        <v>39356</v>
      </c>
      <c r="I131" s="63">
        <v>39356</v>
      </c>
      <c r="J131" s="30">
        <f>+S122</f>
        <v>1.2999999999999999E-2</v>
      </c>
      <c r="V131" s="63"/>
      <c r="W131" s="63"/>
      <c r="X131" s="4">
        <f>+AG122</f>
        <v>2954.1464333333333</v>
      </c>
    </row>
    <row r="132" spans="1:35" hidden="1">
      <c r="A132">
        <v>131</v>
      </c>
      <c r="C132">
        <f t="shared" ref="C132:C195" si="11">(C131+(+C131*J131)+X132)*D132</f>
        <v>38970.90418713884</v>
      </c>
      <c r="D132" s="4">
        <f t="shared" si="8"/>
        <v>1</v>
      </c>
      <c r="E132" s="4">
        <f t="shared" si="9"/>
        <v>1</v>
      </c>
      <c r="F132" s="4">
        <f t="shared" si="10"/>
        <v>1</v>
      </c>
      <c r="G132" s="63">
        <f>IF(OR(Datos!D$25&gt;Paso02!I132,Datos!D$25=Paso02!I132),Paso02!I132,0)</f>
        <v>39387</v>
      </c>
      <c r="H132" s="63">
        <f>IF(OR(Datos!D$24&lt;Paso02!I132,Datos!D$24=Paso02!I132),Paso02!I132,0)</f>
        <v>39387</v>
      </c>
      <c r="I132" s="63">
        <v>39387</v>
      </c>
      <c r="J132" s="30">
        <f>+T122</f>
        <v>7.0000000000000001E-3</v>
      </c>
      <c r="V132" s="63"/>
      <c r="W132" s="63"/>
      <c r="X132" s="4">
        <f>+AH122</f>
        <v>2954.1464333333333</v>
      </c>
    </row>
    <row r="133" spans="1:35" hidden="1">
      <c r="A133">
        <v>132</v>
      </c>
      <c r="C133">
        <f t="shared" si="11"/>
        <v>42197.84694978215</v>
      </c>
      <c r="D133" s="4">
        <f t="shared" si="8"/>
        <v>1</v>
      </c>
      <c r="E133" s="4">
        <f t="shared" si="9"/>
        <v>1</v>
      </c>
      <c r="F133" s="4">
        <f t="shared" si="10"/>
        <v>1</v>
      </c>
      <c r="G133" s="63">
        <f>IF(OR(Datos!D$25&gt;Paso02!I133,Datos!D$25=Paso02!I133),Paso02!I133,0)</f>
        <v>39417</v>
      </c>
      <c r="H133" s="63">
        <f>IF(OR(Datos!D$24&lt;Paso02!I133,Datos!D$24=Paso02!I133),Paso02!I133,0)</f>
        <v>39417</v>
      </c>
      <c r="I133" s="63">
        <v>39417</v>
      </c>
      <c r="J133" s="30">
        <f>+U122</f>
        <v>4.0000000000000001E-3</v>
      </c>
      <c r="V133" s="63"/>
      <c r="W133" s="63"/>
      <c r="X133" s="4">
        <f>+AI122</f>
        <v>2954.1464333333333</v>
      </c>
    </row>
    <row r="134" spans="1:35" hidden="1">
      <c r="A134">
        <v>133</v>
      </c>
      <c r="C134">
        <f t="shared" si="11"/>
        <v>45402.77792091461</v>
      </c>
      <c r="D134" s="4">
        <f t="shared" si="8"/>
        <v>1</v>
      </c>
      <c r="E134" s="4">
        <f t="shared" si="9"/>
        <v>1</v>
      </c>
      <c r="F134" s="4">
        <f t="shared" si="10"/>
        <v>1</v>
      </c>
      <c r="G134" s="63">
        <f>IF(OR(Datos!D$25&gt;Paso02!I134,Datos!D$25=Paso02!I134),Paso02!I134,0)</f>
        <v>39448</v>
      </c>
      <c r="H134" s="63">
        <f>IF(OR(Datos!D$24&lt;Paso02!I134,Datos!D$24=Paso02!I134),Paso02!I134,0)</f>
        <v>39448</v>
      </c>
      <c r="I134" s="63">
        <v>39448</v>
      </c>
      <c r="J134" s="30">
        <f>+Paso01!B16</f>
        <v>-6.0000000000000001E-3</v>
      </c>
      <c r="K134" s="30">
        <f>+Paso01!C16</f>
        <v>2E-3</v>
      </c>
      <c r="L134" s="30">
        <f>+Paso01!D16</f>
        <v>8.9999999999999993E-3</v>
      </c>
      <c r="M134" s="30">
        <f>+Paso01!E16</f>
        <v>1.0999999999999999E-2</v>
      </c>
      <c r="N134" s="30">
        <f>+Paso01!F16</f>
        <v>7.0000000000000001E-3</v>
      </c>
      <c r="O134" s="30">
        <f>+Paso01!G16</f>
        <v>6.0000000000000001E-3</v>
      </c>
      <c r="P134" s="30">
        <f>+Paso01!H16</f>
        <v>-5.0000000000000001E-3</v>
      </c>
      <c r="Q134" s="30">
        <f>+Paso01!I16</f>
        <v>-2E-3</v>
      </c>
      <c r="R134" s="30">
        <f>+Paso01!J16</f>
        <v>0</v>
      </c>
      <c r="S134" s="30">
        <f>+Paso01!K16</f>
        <v>3.0000000000000001E-3</v>
      </c>
      <c r="T134" s="30">
        <f>+Paso01!L16</f>
        <v>-4.0000000000000001E-3</v>
      </c>
      <c r="U134" s="30">
        <f>+Paso01!M16</f>
        <v>-5.0000000000000001E-3</v>
      </c>
      <c r="V134" s="63"/>
      <c r="W134" s="63"/>
      <c r="X134" s="4">
        <f>+Paso01!P16</f>
        <v>3036.1395833333331</v>
      </c>
      <c r="Y134" s="4">
        <f>+Paso01!Q16</f>
        <v>3036.1395833333331</v>
      </c>
      <c r="Z134" s="4">
        <f>+Paso01!R16</f>
        <v>3036.1395833333331</v>
      </c>
      <c r="AA134" s="4">
        <f>+Paso01!S16</f>
        <v>3036.1395833333331</v>
      </c>
      <c r="AB134" s="4">
        <f>+Paso01!T16</f>
        <v>3036.1395833333331</v>
      </c>
      <c r="AC134" s="4">
        <f>+Paso01!U16</f>
        <v>3036.1395833333331</v>
      </c>
      <c r="AD134" s="4">
        <f>+Paso01!V16</f>
        <v>3036.1395833333331</v>
      </c>
      <c r="AE134" s="4">
        <f>+Paso01!W16</f>
        <v>3036.1395833333331</v>
      </c>
      <c r="AF134" s="4">
        <f>+Paso01!X16</f>
        <v>3036.1395833333331</v>
      </c>
      <c r="AG134" s="4">
        <f>+Paso01!Y16</f>
        <v>3036.1395833333331</v>
      </c>
      <c r="AH134" s="4">
        <f>+Paso01!Z16</f>
        <v>3036.1395833333331</v>
      </c>
      <c r="AI134" s="4">
        <f>+Paso01!AA16</f>
        <v>3036.1395833333331</v>
      </c>
    </row>
    <row r="135" spans="1:35" hidden="1">
      <c r="A135">
        <v>134</v>
      </c>
      <c r="C135">
        <f t="shared" si="11"/>
        <v>48166.500836722451</v>
      </c>
      <c r="D135" s="4">
        <f t="shared" si="8"/>
        <v>1</v>
      </c>
      <c r="E135" s="4">
        <f t="shared" si="9"/>
        <v>1</v>
      </c>
      <c r="F135" s="4">
        <f t="shared" si="10"/>
        <v>1</v>
      </c>
      <c r="G135" s="63">
        <f>IF(OR(Datos!D$25&gt;Paso02!I135,Datos!D$25=Paso02!I135),Paso02!I135,0)</f>
        <v>39479</v>
      </c>
      <c r="H135" s="63">
        <f>IF(OR(Datos!D$24&lt;Paso02!I135,Datos!D$24=Paso02!I135),Paso02!I135,0)</f>
        <v>39479</v>
      </c>
      <c r="I135" s="63">
        <v>39479</v>
      </c>
      <c r="J135" s="30">
        <f>+K134</f>
        <v>2E-3</v>
      </c>
      <c r="V135" s="63"/>
      <c r="W135" s="63"/>
      <c r="X135" s="4">
        <f>+Y134</f>
        <v>3036.1395833333331</v>
      </c>
    </row>
    <row r="136" spans="1:35" hidden="1">
      <c r="A136">
        <v>135</v>
      </c>
      <c r="C136">
        <f t="shared" si="11"/>
        <v>51298.973421729228</v>
      </c>
      <c r="D136" s="4">
        <f t="shared" si="8"/>
        <v>1</v>
      </c>
      <c r="E136" s="4">
        <f t="shared" si="9"/>
        <v>1</v>
      </c>
      <c r="F136" s="4">
        <f t="shared" si="10"/>
        <v>1</v>
      </c>
      <c r="G136" s="63">
        <f>IF(OR(Datos!D$25&gt;Paso02!I136,Datos!D$25=Paso02!I136),Paso02!I136,0)</f>
        <v>39508</v>
      </c>
      <c r="H136" s="63">
        <f>IF(OR(Datos!D$24&lt;Paso02!I136,Datos!D$24=Paso02!I136),Paso02!I136,0)</f>
        <v>39508</v>
      </c>
      <c r="I136" s="63">
        <v>39508</v>
      </c>
      <c r="J136" s="30">
        <f>+L134</f>
        <v>8.9999999999999993E-3</v>
      </c>
      <c r="V136" s="63"/>
      <c r="W136" s="63"/>
      <c r="X136" s="4">
        <f>+Z134</f>
        <v>3036.1395833333331</v>
      </c>
    </row>
    <row r="137" spans="1:35" hidden="1">
      <c r="A137">
        <v>136</v>
      </c>
      <c r="C137">
        <f t="shared" si="11"/>
        <v>54796.803765858123</v>
      </c>
      <c r="D137" s="4">
        <f t="shared" si="8"/>
        <v>1</v>
      </c>
      <c r="E137" s="4">
        <f t="shared" si="9"/>
        <v>1</v>
      </c>
      <c r="F137" s="4">
        <f t="shared" si="10"/>
        <v>1</v>
      </c>
      <c r="G137" s="63">
        <f>IF(OR(Datos!D$25&gt;Paso02!I137,Datos!D$25=Paso02!I137),Paso02!I137,0)</f>
        <v>39539</v>
      </c>
      <c r="H137" s="63">
        <f>IF(OR(Datos!D$24&lt;Paso02!I137,Datos!D$24=Paso02!I137),Paso02!I137,0)</f>
        <v>39539</v>
      </c>
      <c r="I137" s="63">
        <v>39539</v>
      </c>
      <c r="J137" s="30">
        <f>+M134</f>
        <v>1.0999999999999999E-2</v>
      </c>
      <c r="V137" s="63"/>
      <c r="W137" s="63"/>
      <c r="X137" s="4">
        <f>+AA134</f>
        <v>3036.1395833333331</v>
      </c>
    </row>
    <row r="138" spans="1:35" hidden="1">
      <c r="A138">
        <v>137</v>
      </c>
      <c r="C138">
        <f t="shared" si="11"/>
        <v>58435.708190615893</v>
      </c>
      <c r="D138" s="4">
        <f t="shared" si="8"/>
        <v>1</v>
      </c>
      <c r="E138" s="4">
        <f t="shared" si="9"/>
        <v>1</v>
      </c>
      <c r="F138" s="4">
        <f t="shared" si="10"/>
        <v>1</v>
      </c>
      <c r="G138" s="63">
        <f>IF(OR(Datos!D$25&gt;Paso02!I138,Datos!D$25=Paso02!I138),Paso02!I138,0)</f>
        <v>39569</v>
      </c>
      <c r="H138" s="63">
        <f>IF(OR(Datos!D$24&lt;Paso02!I138,Datos!D$24=Paso02!I138),Paso02!I138,0)</f>
        <v>39569</v>
      </c>
      <c r="I138" s="63">
        <v>39569</v>
      </c>
      <c r="J138" s="30">
        <f>+N134</f>
        <v>7.0000000000000001E-3</v>
      </c>
      <c r="V138" s="63"/>
      <c r="W138" s="63"/>
      <c r="X138" s="4">
        <f>+AB134</f>
        <v>3036.1395833333331</v>
      </c>
    </row>
    <row r="139" spans="1:35" hidden="1">
      <c r="A139">
        <v>138</v>
      </c>
      <c r="C139">
        <f t="shared" si="11"/>
        <v>61880.897731283534</v>
      </c>
      <c r="D139" s="4">
        <f t="shared" si="8"/>
        <v>1</v>
      </c>
      <c r="E139" s="4">
        <f t="shared" si="9"/>
        <v>1</v>
      </c>
      <c r="F139" s="4">
        <f t="shared" si="10"/>
        <v>1</v>
      </c>
      <c r="G139" s="63">
        <f>IF(OR(Datos!D$25&gt;Paso02!I139,Datos!D$25=Paso02!I139),Paso02!I139,0)</f>
        <v>39600</v>
      </c>
      <c r="H139" s="63">
        <f>IF(OR(Datos!D$24&lt;Paso02!I139,Datos!D$24=Paso02!I139),Paso02!I139,0)</f>
        <v>39600</v>
      </c>
      <c r="I139" s="63">
        <v>39600</v>
      </c>
      <c r="J139" s="30">
        <f>+O134</f>
        <v>6.0000000000000001E-3</v>
      </c>
      <c r="V139" s="63"/>
      <c r="W139" s="63"/>
      <c r="X139" s="4">
        <f>+AC134</f>
        <v>3036.1395833333331</v>
      </c>
    </row>
    <row r="140" spans="1:35" hidden="1">
      <c r="A140">
        <v>139</v>
      </c>
      <c r="C140">
        <f t="shared" si="11"/>
        <v>65288.322701004567</v>
      </c>
      <c r="D140" s="4">
        <f t="shared" si="8"/>
        <v>1</v>
      </c>
      <c r="E140" s="4">
        <f t="shared" si="9"/>
        <v>1</v>
      </c>
      <c r="F140" s="4">
        <f t="shared" si="10"/>
        <v>1</v>
      </c>
      <c r="G140" s="63">
        <f>IF(OR(Datos!D$25&gt;Paso02!I140,Datos!D$25=Paso02!I140),Paso02!I140,0)</f>
        <v>39630</v>
      </c>
      <c r="H140" s="63">
        <f>IF(OR(Datos!D$24&lt;Paso02!I140,Datos!D$24=Paso02!I140),Paso02!I140,0)</f>
        <v>39630</v>
      </c>
      <c r="I140" s="63">
        <v>39630</v>
      </c>
      <c r="J140" s="30">
        <f>+P134</f>
        <v>-5.0000000000000001E-3</v>
      </c>
      <c r="V140" s="63"/>
      <c r="W140" s="63"/>
      <c r="X140" s="4">
        <f>+AD134</f>
        <v>3036.1395833333331</v>
      </c>
    </row>
    <row r="141" spans="1:35" hidden="1">
      <c r="A141">
        <v>140</v>
      </c>
      <c r="C141">
        <f t="shared" si="11"/>
        <v>67998.020670832877</v>
      </c>
      <c r="D141" s="4">
        <f t="shared" si="8"/>
        <v>1</v>
      </c>
      <c r="E141" s="4">
        <f t="shared" si="9"/>
        <v>1</v>
      </c>
      <c r="F141" s="4">
        <f t="shared" si="10"/>
        <v>1</v>
      </c>
      <c r="G141" s="63">
        <f>IF(OR(Datos!D$25&gt;Paso02!I141,Datos!D$25=Paso02!I141),Paso02!I141,0)</f>
        <v>39661</v>
      </c>
      <c r="H141" s="63">
        <f>IF(OR(Datos!D$24&lt;Paso02!I141,Datos!D$24=Paso02!I141),Paso02!I141,0)</f>
        <v>39661</v>
      </c>
      <c r="I141" s="63">
        <v>39661</v>
      </c>
      <c r="J141" s="30">
        <f>+Q134</f>
        <v>-2E-3</v>
      </c>
      <c r="V141" s="63"/>
      <c r="W141" s="63"/>
      <c r="X141" s="4">
        <f>+AE134</f>
        <v>3036.1395833333331</v>
      </c>
    </row>
    <row r="142" spans="1:35" hidden="1">
      <c r="A142">
        <v>141</v>
      </c>
      <c r="C142">
        <f t="shared" si="11"/>
        <v>70898.164212824544</v>
      </c>
      <c r="D142" s="4">
        <f t="shared" si="8"/>
        <v>1</v>
      </c>
      <c r="E142" s="4">
        <f t="shared" si="9"/>
        <v>1</v>
      </c>
      <c r="F142" s="4">
        <f t="shared" si="10"/>
        <v>1</v>
      </c>
      <c r="G142" s="63">
        <f>IF(OR(Datos!D$25&gt;Paso02!I142,Datos!D$25=Paso02!I142),Paso02!I142,0)</f>
        <v>39692</v>
      </c>
      <c r="H142" s="63">
        <f>IF(OR(Datos!D$24&lt;Paso02!I142,Datos!D$24=Paso02!I142),Paso02!I142,0)</f>
        <v>39692</v>
      </c>
      <c r="I142" s="63">
        <v>39692</v>
      </c>
      <c r="J142" s="30">
        <f>+R134</f>
        <v>0</v>
      </c>
      <c r="V142" s="63"/>
      <c r="W142" s="63"/>
      <c r="X142" s="4">
        <f>+AF134</f>
        <v>3036.1395833333331</v>
      </c>
    </row>
    <row r="143" spans="1:35" hidden="1">
      <c r="A143">
        <v>142</v>
      </c>
      <c r="C143">
        <f t="shared" si="11"/>
        <v>73934.303796157881</v>
      </c>
      <c r="D143" s="4">
        <f t="shared" si="8"/>
        <v>1</v>
      </c>
      <c r="E143" s="4">
        <f t="shared" si="9"/>
        <v>1</v>
      </c>
      <c r="F143" s="4">
        <f t="shared" si="10"/>
        <v>1</v>
      </c>
      <c r="G143" s="63">
        <f>IF(OR(Datos!D$25&gt;Paso02!I143,Datos!D$25=Paso02!I143),Paso02!I143,0)</f>
        <v>39722</v>
      </c>
      <c r="H143" s="63">
        <f>IF(OR(Datos!D$24&lt;Paso02!I143,Datos!D$24=Paso02!I143),Paso02!I143,0)</f>
        <v>39722</v>
      </c>
      <c r="I143" s="63">
        <v>39722</v>
      </c>
      <c r="J143" s="30">
        <f>+S134</f>
        <v>3.0000000000000001E-3</v>
      </c>
      <c r="V143" s="63"/>
      <c r="W143" s="63"/>
      <c r="X143" s="4">
        <f>+AG134</f>
        <v>3036.1395833333331</v>
      </c>
    </row>
    <row r="144" spans="1:35" hidden="1">
      <c r="A144">
        <v>143</v>
      </c>
      <c r="C144">
        <f t="shared" si="11"/>
        <v>77192.246290879688</v>
      </c>
      <c r="D144" s="4">
        <f t="shared" si="8"/>
        <v>1</v>
      </c>
      <c r="E144" s="4">
        <f t="shared" si="9"/>
        <v>1</v>
      </c>
      <c r="F144" s="4">
        <f t="shared" si="10"/>
        <v>1</v>
      </c>
      <c r="G144" s="63">
        <f>IF(OR(Datos!D$25&gt;Paso02!I144,Datos!D$25=Paso02!I144),Paso02!I144,0)</f>
        <v>39753</v>
      </c>
      <c r="H144" s="63">
        <f>IF(OR(Datos!D$24&lt;Paso02!I144,Datos!D$24=Paso02!I144),Paso02!I144,0)</f>
        <v>39753</v>
      </c>
      <c r="I144" s="63">
        <v>39753</v>
      </c>
      <c r="J144" s="30">
        <f>+T134</f>
        <v>-4.0000000000000001E-3</v>
      </c>
      <c r="V144" s="63"/>
      <c r="W144" s="63"/>
      <c r="X144" s="4">
        <f>+AH134</f>
        <v>3036.1395833333331</v>
      </c>
    </row>
    <row r="145" spans="1:35" hidden="1">
      <c r="A145">
        <v>144</v>
      </c>
      <c r="C145">
        <f t="shared" si="11"/>
        <v>79919.616889049503</v>
      </c>
      <c r="D145" s="4">
        <f t="shared" si="8"/>
        <v>1</v>
      </c>
      <c r="E145" s="4">
        <f t="shared" si="9"/>
        <v>1</v>
      </c>
      <c r="F145" s="4">
        <f t="shared" si="10"/>
        <v>1</v>
      </c>
      <c r="G145" s="63">
        <f>IF(OR(Datos!D$25&gt;Paso02!I145,Datos!D$25=Paso02!I145),Paso02!I145,0)</f>
        <v>39783</v>
      </c>
      <c r="H145" s="63">
        <f>IF(OR(Datos!D$24&lt;Paso02!I145,Datos!D$24=Paso02!I145),Paso02!I145,0)</f>
        <v>39783</v>
      </c>
      <c r="I145" s="63">
        <v>39783</v>
      </c>
      <c r="J145" s="30">
        <f>+U134</f>
        <v>-5.0000000000000001E-3</v>
      </c>
      <c r="V145" s="63"/>
      <c r="W145" s="63"/>
      <c r="X145" s="4">
        <f>+AI134</f>
        <v>3036.1395833333331</v>
      </c>
    </row>
    <row r="146" spans="1:35" hidden="1">
      <c r="A146">
        <v>145</v>
      </c>
      <c r="C146">
        <f t="shared" si="11"/>
        <v>82641.329037937598</v>
      </c>
      <c r="D146" s="4">
        <f t="shared" si="8"/>
        <v>1</v>
      </c>
      <c r="E146" s="4">
        <f t="shared" si="9"/>
        <v>1</v>
      </c>
      <c r="F146" s="4">
        <f t="shared" si="10"/>
        <v>1</v>
      </c>
      <c r="G146" s="63">
        <f>IF(OR(Datos!D$25&gt;Paso02!I146,Datos!D$25=Paso02!I146),Paso02!I146,0)</f>
        <v>39814</v>
      </c>
      <c r="H146" s="63">
        <f>IF(OR(Datos!D$24&lt;Paso02!I146,Datos!D$24=Paso02!I146),Paso02!I146,0)</f>
        <v>39814</v>
      </c>
      <c r="I146" s="63">
        <v>39814</v>
      </c>
      <c r="J146" s="30">
        <f>+Paso01!B17</f>
        <v>-1.2E-2</v>
      </c>
      <c r="K146" s="30">
        <f>+Paso01!C17</f>
        <v>0</v>
      </c>
      <c r="L146" s="30">
        <f>+Paso01!D17</f>
        <v>2E-3</v>
      </c>
      <c r="M146" s="30">
        <f>+Paso01!E17</f>
        <v>0.01</v>
      </c>
      <c r="N146" s="30">
        <f>+Paso01!F17</f>
        <v>0</v>
      </c>
      <c r="O146" s="30">
        <f>+Paso01!G17</f>
        <v>4.0000000000000001E-3</v>
      </c>
      <c r="P146" s="30">
        <f>+Paso01!H17</f>
        <v>-8.9999999999999993E-3</v>
      </c>
      <c r="Q146" s="30">
        <f>+Paso01!I17</f>
        <v>3.0000000000000001E-3</v>
      </c>
      <c r="R146" s="30">
        <f>+Paso01!J17</f>
        <v>-2E-3</v>
      </c>
      <c r="S146" s="30">
        <f>+Paso01!K17</f>
        <v>7.0000000000000001E-3</v>
      </c>
      <c r="T146" s="30">
        <f>+Paso01!L17</f>
        <v>5.0000000000000001E-3</v>
      </c>
      <c r="U146" s="30">
        <f>+Paso01!M17</f>
        <v>0</v>
      </c>
      <c r="V146" s="63"/>
      <c r="W146" s="63"/>
      <c r="X146" s="4">
        <f>+Paso01!P17</f>
        <v>3121.3102333333336</v>
      </c>
      <c r="Y146" s="4">
        <f>+Paso01!Q17</f>
        <v>3121.3102333333336</v>
      </c>
      <c r="Z146" s="4">
        <f>+Paso01!R17</f>
        <v>3121.3102333333336</v>
      </c>
      <c r="AA146" s="4">
        <f>+Paso01!S17</f>
        <v>3121.3102333333336</v>
      </c>
      <c r="AB146" s="4">
        <f>+Paso01!T17</f>
        <v>3121.3102333333336</v>
      </c>
      <c r="AC146" s="4">
        <f>+Paso01!U17</f>
        <v>3121.3102333333336</v>
      </c>
      <c r="AD146" s="4">
        <f>+Paso01!V17</f>
        <v>3121.3102333333336</v>
      </c>
      <c r="AE146" s="4">
        <f>+Paso01!W17</f>
        <v>3121.3102333333336</v>
      </c>
      <c r="AF146" s="4">
        <f>+Paso01!X17</f>
        <v>3121.3102333333336</v>
      </c>
      <c r="AG146" s="4">
        <f>+Paso01!Y17</f>
        <v>3121.3102333333336</v>
      </c>
      <c r="AH146" s="4">
        <f>+Paso01!Z17</f>
        <v>3121.3102333333336</v>
      </c>
      <c r="AI146" s="4">
        <f>+Paso01!AA17</f>
        <v>3121.3102333333336</v>
      </c>
    </row>
    <row r="147" spans="1:35" hidden="1">
      <c r="A147">
        <v>146</v>
      </c>
      <c r="C147">
        <f t="shared" si="11"/>
        <v>84770.943322815685</v>
      </c>
      <c r="D147" s="4">
        <f t="shared" si="8"/>
        <v>1</v>
      </c>
      <c r="E147" s="4">
        <f t="shared" si="9"/>
        <v>1</v>
      </c>
      <c r="F147" s="4">
        <f t="shared" si="10"/>
        <v>1</v>
      </c>
      <c r="G147" s="63">
        <f>IF(OR(Datos!D$25&gt;Paso02!I147,Datos!D$25=Paso02!I147),Paso02!I147,0)</f>
        <v>39845</v>
      </c>
      <c r="H147" s="63">
        <f>IF(OR(Datos!D$24&lt;Paso02!I147,Datos!D$24=Paso02!I147),Paso02!I147,0)</f>
        <v>39845</v>
      </c>
      <c r="I147" s="63">
        <v>39845</v>
      </c>
      <c r="J147" s="30">
        <f>+K146</f>
        <v>0</v>
      </c>
      <c r="V147" s="63"/>
      <c r="W147" s="63"/>
      <c r="X147" s="4">
        <f>+Y146</f>
        <v>3121.3102333333336</v>
      </c>
    </row>
    <row r="148" spans="1:35" hidden="1">
      <c r="A148">
        <v>147</v>
      </c>
      <c r="C148">
        <f t="shared" si="11"/>
        <v>87892.253556149022</v>
      </c>
      <c r="D148" s="4">
        <f t="shared" si="8"/>
        <v>1</v>
      </c>
      <c r="E148" s="4">
        <f t="shared" si="9"/>
        <v>1</v>
      </c>
      <c r="F148" s="4">
        <f t="shared" si="10"/>
        <v>1</v>
      </c>
      <c r="G148" s="63">
        <f>IF(OR(Datos!D$25&gt;Paso02!I148,Datos!D$25=Paso02!I148),Paso02!I148,0)</f>
        <v>39873</v>
      </c>
      <c r="H148" s="63">
        <f>IF(OR(Datos!D$24&lt;Paso02!I148,Datos!D$24=Paso02!I148),Paso02!I148,0)</f>
        <v>39873</v>
      </c>
      <c r="I148" s="63">
        <v>39873</v>
      </c>
      <c r="J148" s="30">
        <f>+L146</f>
        <v>2E-3</v>
      </c>
      <c r="V148" s="63"/>
      <c r="W148" s="63"/>
      <c r="X148" s="4">
        <f>+Z146</f>
        <v>3121.3102333333336</v>
      </c>
    </row>
    <row r="149" spans="1:35" hidden="1">
      <c r="A149">
        <v>148</v>
      </c>
      <c r="C149">
        <f t="shared" si="11"/>
        <v>91189.34829659466</v>
      </c>
      <c r="D149" s="4">
        <f t="shared" si="8"/>
        <v>1</v>
      </c>
      <c r="E149" s="4">
        <f t="shared" si="9"/>
        <v>1</v>
      </c>
      <c r="F149" s="4">
        <f t="shared" si="10"/>
        <v>1</v>
      </c>
      <c r="G149" s="63">
        <f>IF(OR(Datos!D$25&gt;Paso02!I149,Datos!D$25=Paso02!I149),Paso02!I149,0)</f>
        <v>39904</v>
      </c>
      <c r="H149" s="63">
        <f>IF(OR(Datos!D$24&lt;Paso02!I149,Datos!D$24=Paso02!I149),Paso02!I149,0)</f>
        <v>39904</v>
      </c>
      <c r="I149" s="63">
        <v>39904</v>
      </c>
      <c r="J149" s="30">
        <f>+M146</f>
        <v>0.01</v>
      </c>
      <c r="V149" s="63"/>
      <c r="W149" s="63"/>
      <c r="X149" s="4">
        <f>+AA146</f>
        <v>3121.3102333333336</v>
      </c>
    </row>
    <row r="150" spans="1:35" hidden="1">
      <c r="A150">
        <v>149</v>
      </c>
      <c r="C150">
        <f t="shared" si="11"/>
        <v>95222.552012893939</v>
      </c>
      <c r="D150" s="4">
        <f t="shared" si="8"/>
        <v>1</v>
      </c>
      <c r="E150" s="4">
        <f t="shared" si="9"/>
        <v>1</v>
      </c>
      <c r="F150" s="4">
        <f t="shared" si="10"/>
        <v>1</v>
      </c>
      <c r="G150" s="63">
        <f>IF(OR(Datos!D$25&gt;Paso02!I150,Datos!D$25=Paso02!I150),Paso02!I150,0)</f>
        <v>39934</v>
      </c>
      <c r="H150" s="63">
        <f>IF(OR(Datos!D$24&lt;Paso02!I150,Datos!D$24=Paso02!I150),Paso02!I150,0)</f>
        <v>39934</v>
      </c>
      <c r="I150" s="63">
        <v>39934</v>
      </c>
      <c r="J150" s="30">
        <f>+N146</f>
        <v>0</v>
      </c>
      <c r="V150" s="63"/>
      <c r="W150" s="63"/>
      <c r="X150" s="4">
        <f>+AB146</f>
        <v>3121.3102333333336</v>
      </c>
    </row>
    <row r="151" spans="1:35" hidden="1">
      <c r="A151">
        <v>150</v>
      </c>
      <c r="C151">
        <f t="shared" si="11"/>
        <v>98343.862246227276</v>
      </c>
      <c r="D151" s="4">
        <f t="shared" si="8"/>
        <v>1</v>
      </c>
      <c r="E151" s="4">
        <f t="shared" si="9"/>
        <v>1</v>
      </c>
      <c r="F151" s="4">
        <f t="shared" si="10"/>
        <v>1</v>
      </c>
      <c r="G151" s="63">
        <f>IF(OR(Datos!D$25&gt;Paso02!I151,Datos!D$25=Paso02!I151),Paso02!I151,0)</f>
        <v>39965</v>
      </c>
      <c r="H151" s="63">
        <f>IF(OR(Datos!D$24&lt;Paso02!I151,Datos!D$24=Paso02!I151),Paso02!I151,0)</f>
        <v>39965</v>
      </c>
      <c r="I151" s="63">
        <v>39965</v>
      </c>
      <c r="J151" s="30">
        <f>+O146</f>
        <v>4.0000000000000001E-3</v>
      </c>
      <c r="V151" s="63"/>
      <c r="W151" s="63"/>
      <c r="X151" s="4">
        <f>+AC146</f>
        <v>3121.3102333333336</v>
      </c>
    </row>
    <row r="152" spans="1:35" hidden="1">
      <c r="A152">
        <v>151</v>
      </c>
      <c r="C152">
        <f t="shared" si="11"/>
        <v>101858.54792854552</v>
      </c>
      <c r="D152" s="4">
        <f t="shared" si="8"/>
        <v>1</v>
      </c>
      <c r="E152" s="4">
        <f t="shared" si="9"/>
        <v>1</v>
      </c>
      <c r="F152" s="4">
        <f t="shared" si="10"/>
        <v>1</v>
      </c>
      <c r="G152" s="63">
        <f>IF(OR(Datos!D$25&gt;Paso02!I152,Datos!D$25=Paso02!I152),Paso02!I152,0)</f>
        <v>39995</v>
      </c>
      <c r="H152" s="63">
        <f>IF(OR(Datos!D$24&lt;Paso02!I152,Datos!D$24=Paso02!I152),Paso02!I152,0)</f>
        <v>39995</v>
      </c>
      <c r="I152" s="63">
        <v>39995</v>
      </c>
      <c r="J152" s="30">
        <f>+P146</f>
        <v>-8.9999999999999993E-3</v>
      </c>
      <c r="V152" s="63"/>
      <c r="W152" s="63"/>
      <c r="X152" s="4">
        <f>+AD146</f>
        <v>3121.3102333333336</v>
      </c>
    </row>
    <row r="153" spans="1:35" hidden="1">
      <c r="A153">
        <v>152</v>
      </c>
      <c r="C153">
        <f t="shared" si="11"/>
        <v>104063.13123052195</v>
      </c>
      <c r="D153" s="4">
        <f t="shared" si="8"/>
        <v>1</v>
      </c>
      <c r="E153" s="4">
        <f t="shared" si="9"/>
        <v>1</v>
      </c>
      <c r="F153" s="4">
        <f t="shared" si="10"/>
        <v>1</v>
      </c>
      <c r="G153" s="63">
        <f>IF(OR(Datos!D$25&gt;Paso02!I153,Datos!D$25=Paso02!I153),Paso02!I153,0)</f>
        <v>40026</v>
      </c>
      <c r="H153" s="63">
        <f>IF(OR(Datos!D$24&lt;Paso02!I153,Datos!D$24=Paso02!I153),Paso02!I153,0)</f>
        <v>40026</v>
      </c>
      <c r="I153" s="63">
        <v>40026</v>
      </c>
      <c r="J153" s="30">
        <f>+Q146</f>
        <v>3.0000000000000001E-3</v>
      </c>
      <c r="V153" s="63"/>
      <c r="W153" s="63"/>
      <c r="X153" s="4">
        <f>+AE146</f>
        <v>3121.3102333333336</v>
      </c>
    </row>
    <row r="154" spans="1:35" hidden="1">
      <c r="A154">
        <v>153</v>
      </c>
      <c r="C154">
        <f t="shared" si="11"/>
        <v>107496.63085754686</v>
      </c>
      <c r="D154" s="4">
        <f t="shared" si="8"/>
        <v>1</v>
      </c>
      <c r="E154" s="4">
        <f t="shared" si="9"/>
        <v>1</v>
      </c>
      <c r="F154" s="4">
        <f t="shared" si="10"/>
        <v>1</v>
      </c>
      <c r="G154" s="63">
        <f>IF(OR(Datos!D$25&gt;Paso02!I154,Datos!D$25=Paso02!I154),Paso02!I154,0)</f>
        <v>40057</v>
      </c>
      <c r="H154" s="63">
        <f>IF(OR(Datos!D$24&lt;Paso02!I154,Datos!D$24=Paso02!I154),Paso02!I154,0)</f>
        <v>40057</v>
      </c>
      <c r="I154" s="63">
        <v>40057</v>
      </c>
      <c r="J154" s="30">
        <f>+R146</f>
        <v>-2E-3</v>
      </c>
      <c r="V154" s="63"/>
      <c r="W154" s="63"/>
      <c r="X154" s="4">
        <f>+AF146</f>
        <v>3121.3102333333336</v>
      </c>
    </row>
    <row r="155" spans="1:35" hidden="1">
      <c r="A155">
        <v>154</v>
      </c>
      <c r="C155">
        <f t="shared" si="11"/>
        <v>110402.9478291651</v>
      </c>
      <c r="D155" s="4">
        <f t="shared" si="8"/>
        <v>1</v>
      </c>
      <c r="E155" s="4">
        <f t="shared" si="9"/>
        <v>1</v>
      </c>
      <c r="F155" s="4">
        <f t="shared" si="10"/>
        <v>1</v>
      </c>
      <c r="G155" s="63">
        <f>IF(OR(Datos!D$25&gt;Paso02!I155,Datos!D$25=Paso02!I155),Paso02!I155,0)</f>
        <v>40087</v>
      </c>
      <c r="H155" s="63">
        <f>IF(OR(Datos!D$24&lt;Paso02!I155,Datos!D$24=Paso02!I155),Paso02!I155,0)</f>
        <v>40087</v>
      </c>
      <c r="I155" s="63">
        <v>40087</v>
      </c>
      <c r="J155" s="30">
        <f>+S146</f>
        <v>7.0000000000000001E-3</v>
      </c>
      <c r="V155" s="63"/>
      <c r="W155" s="63"/>
      <c r="X155" s="4">
        <f>+AG146</f>
        <v>3121.3102333333336</v>
      </c>
    </row>
    <row r="156" spans="1:35" hidden="1">
      <c r="A156">
        <v>155</v>
      </c>
      <c r="C156">
        <f t="shared" si="11"/>
        <v>114297.0786973026</v>
      </c>
      <c r="D156" s="4">
        <f t="shared" si="8"/>
        <v>1</v>
      </c>
      <c r="E156" s="4">
        <f t="shared" si="9"/>
        <v>1</v>
      </c>
      <c r="F156" s="4">
        <f t="shared" si="10"/>
        <v>1</v>
      </c>
      <c r="G156" s="63">
        <f>IF(OR(Datos!D$25&gt;Paso02!I156,Datos!D$25=Paso02!I156),Paso02!I156,0)</f>
        <v>40118</v>
      </c>
      <c r="H156" s="63">
        <f>IF(OR(Datos!D$24&lt;Paso02!I156,Datos!D$24=Paso02!I156),Paso02!I156,0)</f>
        <v>40118</v>
      </c>
      <c r="I156" s="63">
        <v>40118</v>
      </c>
      <c r="J156" s="30">
        <f>+T146</f>
        <v>5.0000000000000001E-3</v>
      </c>
      <c r="V156" s="63"/>
      <c r="W156" s="63"/>
      <c r="X156" s="4">
        <f>+AH146</f>
        <v>3121.3102333333336</v>
      </c>
    </row>
    <row r="157" spans="1:35" hidden="1">
      <c r="A157">
        <v>156</v>
      </c>
      <c r="C157">
        <f t="shared" si="11"/>
        <v>117989.87432412244</v>
      </c>
      <c r="D157" s="4">
        <f t="shared" si="8"/>
        <v>1</v>
      </c>
      <c r="E157" s="4">
        <f t="shared" si="9"/>
        <v>1</v>
      </c>
      <c r="F157" s="4">
        <f t="shared" si="10"/>
        <v>1</v>
      </c>
      <c r="G157" s="63">
        <f>IF(OR(Datos!D$25&gt;Paso02!I157,Datos!D$25=Paso02!I157),Paso02!I157,0)</f>
        <v>40148</v>
      </c>
      <c r="H157" s="63">
        <f>IF(OR(Datos!D$24&lt;Paso02!I157,Datos!D$24=Paso02!I157),Paso02!I157,0)</f>
        <v>40148</v>
      </c>
      <c r="I157" s="63">
        <v>40148</v>
      </c>
      <c r="J157" s="30">
        <f>+U146</f>
        <v>0</v>
      </c>
      <c r="V157" s="63"/>
      <c r="W157" s="63"/>
      <c r="X157" s="4">
        <f>+AI146</f>
        <v>3121.3102333333336</v>
      </c>
    </row>
    <row r="158" spans="1:35" hidden="1">
      <c r="A158">
        <v>157</v>
      </c>
      <c r="C158">
        <f t="shared" si="11"/>
        <v>121167.98955745577</v>
      </c>
      <c r="D158" s="4">
        <f t="shared" si="8"/>
        <v>1</v>
      </c>
      <c r="E158" s="4">
        <f t="shared" si="9"/>
        <v>1</v>
      </c>
      <c r="F158" s="4">
        <f t="shared" si="10"/>
        <v>1</v>
      </c>
      <c r="G158" s="63">
        <f>IF(OR(Datos!D$25&gt;Paso02!I158,Datos!D$25=Paso02!I158),Paso02!I158,0)</f>
        <v>40179</v>
      </c>
      <c r="H158" s="63">
        <f>IF(OR(Datos!D$24&lt;Paso02!I158,Datos!D$24=Paso02!I158),Paso02!I158,0)</f>
        <v>40179</v>
      </c>
      <c r="I158" s="63">
        <v>40179</v>
      </c>
      <c r="J158" s="30">
        <f>+Paso01!B18</f>
        <v>-0.01</v>
      </c>
      <c r="K158" s="30">
        <f>+Paso01!C18</f>
        <v>-2E-3</v>
      </c>
      <c r="L158" s="30">
        <f>+Paso01!D18</f>
        <v>7.0000000000000001E-3</v>
      </c>
      <c r="M158" s="30">
        <f>+Paso01!E18</f>
        <v>1.0999999999999999E-2</v>
      </c>
      <c r="N158" s="30">
        <f>+Paso01!F18</f>
        <v>2E-3</v>
      </c>
      <c r="O158" s="30">
        <f>+Paso01!G18</f>
        <v>2E-3</v>
      </c>
      <c r="P158" s="30">
        <f>+Paso01!H18</f>
        <v>-4.0000000000000001E-3</v>
      </c>
      <c r="Q158" s="30">
        <f>+Paso01!I18</f>
        <v>3.0000000000000001E-3</v>
      </c>
      <c r="R158" s="30">
        <f>+Paso01!J18</f>
        <v>1E-3</v>
      </c>
      <c r="S158" s="30">
        <f>+Paso01!K18</f>
        <v>8.9999999999999993E-3</v>
      </c>
      <c r="T158" s="30">
        <f>+Paso01!L18</f>
        <v>5.0000000000000001E-3</v>
      </c>
      <c r="U158" s="30">
        <f>+Paso01!M18</f>
        <v>6.0000000000000001E-3</v>
      </c>
      <c r="V158" s="63"/>
      <c r="W158" s="63"/>
      <c r="X158" s="4">
        <f>+Paso01!P18</f>
        <v>3178.1152333333334</v>
      </c>
      <c r="Y158" s="4">
        <f>+Paso01!Q18</f>
        <v>3178.1152333333334</v>
      </c>
      <c r="Z158" s="4">
        <f>+Paso01!R18</f>
        <v>3178.1152333333334</v>
      </c>
      <c r="AA158" s="4">
        <f>+Paso01!S18</f>
        <v>3178.1152333333334</v>
      </c>
      <c r="AB158" s="4">
        <f>+Paso01!T18</f>
        <v>3178.1152333333334</v>
      </c>
      <c r="AC158" s="4">
        <f>+Paso01!U18</f>
        <v>3178.1152333333334</v>
      </c>
      <c r="AD158" s="4">
        <f>+Paso01!V18</f>
        <v>2972.4063000000001</v>
      </c>
      <c r="AE158" s="4">
        <f>+Paso01!W18</f>
        <v>2972.4063000000001</v>
      </c>
      <c r="AF158" s="4">
        <f>+Paso01!X18</f>
        <v>2972.4063000000001</v>
      </c>
      <c r="AG158" s="4">
        <f>+Paso01!Y18</f>
        <v>2972.4063000000001</v>
      </c>
      <c r="AH158" s="4">
        <f>+Paso01!Z18</f>
        <v>2972.4063000000001</v>
      </c>
      <c r="AI158" s="4">
        <f>+Paso01!AA18</f>
        <v>2972.4063000000001</v>
      </c>
    </row>
    <row r="159" spans="1:35" hidden="1">
      <c r="A159">
        <v>158</v>
      </c>
      <c r="C159">
        <f t="shared" si="11"/>
        <v>123134.42489521454</v>
      </c>
      <c r="D159" s="4">
        <f t="shared" si="8"/>
        <v>1</v>
      </c>
      <c r="E159" s="4">
        <f t="shared" si="9"/>
        <v>1</v>
      </c>
      <c r="F159" s="4">
        <f t="shared" si="10"/>
        <v>1</v>
      </c>
      <c r="G159" s="63">
        <f>IF(OR(Datos!D$25&gt;Paso02!I159,Datos!D$25=Paso02!I159),Paso02!I159,0)</f>
        <v>40210</v>
      </c>
      <c r="H159" s="63">
        <f>IF(OR(Datos!D$24&lt;Paso02!I159,Datos!D$24=Paso02!I159),Paso02!I159,0)</f>
        <v>40210</v>
      </c>
      <c r="I159" s="63">
        <v>40210</v>
      </c>
      <c r="J159" s="30">
        <f>+K158</f>
        <v>-2E-3</v>
      </c>
      <c r="V159" s="63"/>
      <c r="W159" s="63"/>
      <c r="X159" s="4">
        <f>+Y158</f>
        <v>3178.1152333333334</v>
      </c>
    </row>
    <row r="160" spans="1:35" hidden="1">
      <c r="A160">
        <v>159</v>
      </c>
      <c r="C160">
        <f t="shared" si="11"/>
        <v>126066.27127875744</v>
      </c>
      <c r="D160" s="4">
        <f t="shared" si="8"/>
        <v>1</v>
      </c>
      <c r="E160" s="4">
        <f t="shared" si="9"/>
        <v>1</v>
      </c>
      <c r="F160" s="4">
        <f t="shared" si="10"/>
        <v>1</v>
      </c>
      <c r="G160" s="63">
        <f>IF(OR(Datos!D$25&gt;Paso02!I160,Datos!D$25=Paso02!I160),Paso02!I160,0)</f>
        <v>40238</v>
      </c>
      <c r="H160" s="63">
        <f>IF(OR(Datos!D$24&lt;Paso02!I160,Datos!D$24=Paso02!I160),Paso02!I160,0)</f>
        <v>40238</v>
      </c>
      <c r="I160" s="63">
        <v>40238</v>
      </c>
      <c r="J160" s="30">
        <f>+L158</f>
        <v>7.0000000000000001E-3</v>
      </c>
      <c r="V160" s="63"/>
      <c r="W160" s="63"/>
      <c r="X160" s="4">
        <f>+Z158</f>
        <v>3178.1152333333334</v>
      </c>
    </row>
    <row r="161" spans="1:35" hidden="1">
      <c r="A161">
        <v>160</v>
      </c>
      <c r="C161">
        <f t="shared" si="11"/>
        <v>130126.85041104208</v>
      </c>
      <c r="D161" s="4">
        <f t="shared" si="8"/>
        <v>1</v>
      </c>
      <c r="E161" s="4">
        <f t="shared" si="9"/>
        <v>1</v>
      </c>
      <c r="F161" s="4">
        <f t="shared" si="10"/>
        <v>1</v>
      </c>
      <c r="G161" s="63">
        <f>IF(OR(Datos!D$25&gt;Paso02!I161,Datos!D$25=Paso02!I161),Paso02!I161,0)</f>
        <v>40269</v>
      </c>
      <c r="H161" s="63">
        <f>IF(OR(Datos!D$24&lt;Paso02!I161,Datos!D$24=Paso02!I161),Paso02!I161,0)</f>
        <v>40269</v>
      </c>
      <c r="I161" s="63">
        <v>40269</v>
      </c>
      <c r="J161" s="30">
        <f>+M158</f>
        <v>1.0999999999999999E-2</v>
      </c>
      <c r="V161" s="63"/>
      <c r="W161" s="63"/>
      <c r="X161" s="4">
        <f>+AA158</f>
        <v>3178.1152333333334</v>
      </c>
    </row>
    <row r="162" spans="1:35" hidden="1">
      <c r="A162">
        <v>161</v>
      </c>
      <c r="C162">
        <f t="shared" si="11"/>
        <v>134736.36099889688</v>
      </c>
      <c r="D162" s="4">
        <f t="shared" si="8"/>
        <v>1</v>
      </c>
      <c r="E162" s="4">
        <f t="shared" si="9"/>
        <v>1</v>
      </c>
      <c r="F162" s="4">
        <f t="shared" si="10"/>
        <v>1</v>
      </c>
      <c r="G162" s="63">
        <f>IF(OR(Datos!D$25&gt;Paso02!I162,Datos!D$25=Paso02!I162),Paso02!I162,0)</f>
        <v>40299</v>
      </c>
      <c r="H162" s="63">
        <f>IF(OR(Datos!D$24&lt;Paso02!I162,Datos!D$24=Paso02!I162),Paso02!I162,0)</f>
        <v>40299</v>
      </c>
      <c r="I162" s="63">
        <v>40299</v>
      </c>
      <c r="J162" s="30">
        <f>+N158</f>
        <v>2E-3</v>
      </c>
      <c r="V162" s="63"/>
      <c r="W162" s="63"/>
      <c r="X162" s="4">
        <f>+AB158</f>
        <v>3178.1152333333334</v>
      </c>
    </row>
    <row r="163" spans="1:35" hidden="1">
      <c r="A163">
        <v>162</v>
      </c>
      <c r="C163">
        <f t="shared" si="11"/>
        <v>138183.94895422802</v>
      </c>
      <c r="D163" s="4">
        <f t="shared" si="8"/>
        <v>1</v>
      </c>
      <c r="E163" s="4">
        <f t="shared" si="9"/>
        <v>1</v>
      </c>
      <c r="F163" s="4">
        <f t="shared" si="10"/>
        <v>1</v>
      </c>
      <c r="G163" s="63">
        <f>IF(OR(Datos!D$25&gt;Paso02!I163,Datos!D$25=Paso02!I163),Paso02!I163,0)</f>
        <v>40330</v>
      </c>
      <c r="H163" s="63">
        <f>IF(OR(Datos!D$24&lt;Paso02!I163,Datos!D$24=Paso02!I163),Paso02!I163,0)</f>
        <v>40330</v>
      </c>
      <c r="I163" s="63">
        <v>40330</v>
      </c>
      <c r="J163" s="30">
        <f>+O158</f>
        <v>2E-3</v>
      </c>
      <c r="V163" s="63"/>
      <c r="W163" s="63"/>
      <c r="X163" s="4">
        <f>+AC158</f>
        <v>3178.1152333333334</v>
      </c>
    </row>
    <row r="164" spans="1:35" hidden="1">
      <c r="A164">
        <v>163</v>
      </c>
      <c r="C164">
        <f t="shared" si="11"/>
        <v>141432.72315213649</v>
      </c>
      <c r="D164" s="4">
        <f t="shared" si="8"/>
        <v>1</v>
      </c>
      <c r="E164" s="4">
        <f t="shared" si="9"/>
        <v>1</v>
      </c>
      <c r="F164" s="4">
        <f t="shared" si="10"/>
        <v>1</v>
      </c>
      <c r="G164" s="63">
        <f>IF(OR(Datos!D$25&gt;Paso02!I164,Datos!D$25=Paso02!I164),Paso02!I164,0)</f>
        <v>40360</v>
      </c>
      <c r="H164" s="63">
        <f>IF(OR(Datos!D$24&lt;Paso02!I164,Datos!D$24=Paso02!I164),Paso02!I164,0)</f>
        <v>40360</v>
      </c>
      <c r="I164" s="63">
        <v>40360</v>
      </c>
      <c r="J164" s="30">
        <f>+P158</f>
        <v>-4.0000000000000001E-3</v>
      </c>
      <c r="V164" s="63"/>
      <c r="W164" s="63"/>
      <c r="X164" s="4">
        <f>+AD158</f>
        <v>2972.4063000000001</v>
      </c>
    </row>
    <row r="165" spans="1:35" hidden="1">
      <c r="A165">
        <v>164</v>
      </c>
      <c r="C165">
        <f t="shared" si="11"/>
        <v>143839.39855952794</v>
      </c>
      <c r="D165" s="4">
        <f t="shared" si="8"/>
        <v>1</v>
      </c>
      <c r="E165" s="4">
        <f t="shared" si="9"/>
        <v>1</v>
      </c>
      <c r="F165" s="4">
        <f t="shared" si="10"/>
        <v>1</v>
      </c>
      <c r="G165" s="63">
        <f>IF(OR(Datos!D$25&gt;Paso02!I165,Datos!D$25=Paso02!I165),Paso02!I165,0)</f>
        <v>40391</v>
      </c>
      <c r="H165" s="63">
        <f>IF(OR(Datos!D$24&lt;Paso02!I165,Datos!D$24=Paso02!I165),Paso02!I165,0)</f>
        <v>40391</v>
      </c>
      <c r="I165" s="63">
        <v>40391</v>
      </c>
      <c r="J165" s="30">
        <f>+Q158</f>
        <v>3.0000000000000001E-3</v>
      </c>
      <c r="V165" s="63"/>
      <c r="W165" s="63"/>
      <c r="X165" s="4">
        <f>+AE158</f>
        <v>2972.4063000000001</v>
      </c>
    </row>
    <row r="166" spans="1:35" hidden="1">
      <c r="A166">
        <v>165</v>
      </c>
      <c r="C166">
        <f t="shared" si="11"/>
        <v>147243.32305520654</v>
      </c>
      <c r="D166" s="4">
        <f t="shared" si="8"/>
        <v>1</v>
      </c>
      <c r="E166" s="4">
        <f t="shared" si="9"/>
        <v>1</v>
      </c>
      <c r="F166" s="4">
        <f t="shared" si="10"/>
        <v>1</v>
      </c>
      <c r="G166" s="63">
        <f>IF(OR(Datos!D$25&gt;Paso02!I166,Datos!D$25=Paso02!I166),Paso02!I166,0)</f>
        <v>40422</v>
      </c>
      <c r="H166" s="63">
        <f>IF(OR(Datos!D$24&lt;Paso02!I166,Datos!D$24=Paso02!I166),Paso02!I166,0)</f>
        <v>40422</v>
      </c>
      <c r="I166" s="63">
        <v>40422</v>
      </c>
      <c r="J166" s="30">
        <f>+R158</f>
        <v>1E-3</v>
      </c>
      <c r="V166" s="63"/>
      <c r="W166" s="63"/>
      <c r="X166" s="4">
        <f>+AF158</f>
        <v>2972.4063000000001</v>
      </c>
    </row>
    <row r="167" spans="1:35" hidden="1">
      <c r="A167">
        <v>166</v>
      </c>
      <c r="C167">
        <f t="shared" si="11"/>
        <v>150362.97267826175</v>
      </c>
      <c r="D167" s="4">
        <f t="shared" si="8"/>
        <v>1</v>
      </c>
      <c r="E167" s="4">
        <f t="shared" si="9"/>
        <v>1</v>
      </c>
      <c r="F167" s="4">
        <f t="shared" si="10"/>
        <v>1</v>
      </c>
      <c r="G167" s="63">
        <f>IF(OR(Datos!D$25&gt;Paso02!I167,Datos!D$25=Paso02!I167),Paso02!I167,0)</f>
        <v>40452</v>
      </c>
      <c r="H167" s="63">
        <f>IF(OR(Datos!D$24&lt;Paso02!I167,Datos!D$24=Paso02!I167),Paso02!I167,0)</f>
        <v>40452</v>
      </c>
      <c r="I167" s="63">
        <v>40452</v>
      </c>
      <c r="J167" s="30">
        <f>+S158</f>
        <v>8.9999999999999993E-3</v>
      </c>
      <c r="V167" s="63"/>
      <c r="W167" s="63"/>
      <c r="X167" s="4">
        <f>+AG158</f>
        <v>2972.4063000000001</v>
      </c>
    </row>
    <row r="168" spans="1:35" hidden="1">
      <c r="A168">
        <v>167</v>
      </c>
      <c r="C168">
        <f t="shared" si="11"/>
        <v>154688.6457323661</v>
      </c>
      <c r="D168" s="4">
        <f t="shared" si="8"/>
        <v>1</v>
      </c>
      <c r="E168" s="4">
        <f t="shared" si="9"/>
        <v>1</v>
      </c>
      <c r="F168" s="4">
        <f t="shared" si="10"/>
        <v>1</v>
      </c>
      <c r="G168" s="63">
        <f>IF(OR(Datos!D$25&gt;Paso02!I168,Datos!D$25=Paso02!I168),Paso02!I168,0)</f>
        <v>40483</v>
      </c>
      <c r="H168" s="63">
        <f>IF(OR(Datos!D$24&lt;Paso02!I168,Datos!D$24=Paso02!I168),Paso02!I168,0)</f>
        <v>40483</v>
      </c>
      <c r="I168" s="63">
        <v>40483</v>
      </c>
      <c r="J168" s="30">
        <f>+T158</f>
        <v>5.0000000000000001E-3</v>
      </c>
      <c r="V168" s="63"/>
      <c r="W168" s="63"/>
      <c r="X168" s="4">
        <f>+AH158</f>
        <v>2972.4063000000001</v>
      </c>
    </row>
    <row r="169" spans="1:35" hidden="1">
      <c r="A169">
        <v>168</v>
      </c>
      <c r="C169">
        <f t="shared" si="11"/>
        <v>158434.49526102794</v>
      </c>
      <c r="D169" s="4">
        <f t="shared" si="8"/>
        <v>1</v>
      </c>
      <c r="E169" s="4">
        <f t="shared" si="9"/>
        <v>1</v>
      </c>
      <c r="F169" s="4">
        <f t="shared" si="10"/>
        <v>1</v>
      </c>
      <c r="G169" s="63">
        <f>IF(OR(Datos!D$25&gt;Paso02!I169,Datos!D$25=Paso02!I169),Paso02!I169,0)</f>
        <v>40513</v>
      </c>
      <c r="H169" s="63">
        <f>IF(OR(Datos!D$24&lt;Paso02!I169,Datos!D$24=Paso02!I169),Paso02!I169,0)</f>
        <v>40513</v>
      </c>
      <c r="I169" s="63">
        <v>40513</v>
      </c>
      <c r="J169" s="30">
        <f>+U158</f>
        <v>6.0000000000000001E-3</v>
      </c>
      <c r="V169" s="63"/>
      <c r="W169" s="63"/>
      <c r="X169" s="4">
        <f>+AI158</f>
        <v>2972.4063000000001</v>
      </c>
    </row>
    <row r="170" spans="1:35" hidden="1">
      <c r="A170">
        <v>169</v>
      </c>
      <c r="C170">
        <f t="shared" si="11"/>
        <v>162357.5085325941</v>
      </c>
      <c r="D170" s="4">
        <f t="shared" si="8"/>
        <v>1</v>
      </c>
      <c r="E170" s="4">
        <f t="shared" si="9"/>
        <v>1</v>
      </c>
      <c r="F170" s="4">
        <f t="shared" si="10"/>
        <v>1</v>
      </c>
      <c r="G170" s="63">
        <f>IF(OR(Datos!D$25&gt;Paso02!I170,Datos!D$25=Paso02!I170),Paso02!I170,0)</f>
        <v>40544</v>
      </c>
      <c r="H170" s="63">
        <f>IF(OR(Datos!D$24&lt;Paso02!I170,Datos!D$24=Paso02!I170),Paso02!I170,0)</f>
        <v>40544</v>
      </c>
      <c r="I170" s="63">
        <v>40544</v>
      </c>
      <c r="J170" s="30">
        <f>+Paso01!B21</f>
        <v>-7.0000000000000001E-3</v>
      </c>
      <c r="K170" s="30">
        <f>+Paso01!C21</f>
        <v>1E-3</v>
      </c>
      <c r="L170" s="30">
        <f>+Paso01!D21</f>
        <v>7.0000000000000001E-3</v>
      </c>
      <c r="M170" s="30">
        <f>+Paso01!E21</f>
        <v>1.2E-2</v>
      </c>
      <c r="N170" s="30">
        <f>+Paso01!F21</f>
        <v>0</v>
      </c>
      <c r="O170" s="30">
        <f>+Paso01!G21</f>
        <v>-1E-3</v>
      </c>
      <c r="P170" s="30">
        <f>+Paso01!H21</f>
        <v>-5.0000000000000001E-3</v>
      </c>
      <c r="Q170" s="30">
        <f>+Paso01!I21</f>
        <v>1E-3</v>
      </c>
      <c r="R170" s="30">
        <f>+Paso01!J21</f>
        <v>2E-3</v>
      </c>
      <c r="S170" s="30">
        <f>+Paso01!K21</f>
        <v>8.0000000000000002E-3</v>
      </c>
      <c r="T170" s="30">
        <f>+Paso01!L21</f>
        <v>4.0000000000000001E-3</v>
      </c>
      <c r="U170" s="30">
        <f>+Paso01!M21</f>
        <v>1E-3</v>
      </c>
      <c r="V170" s="63"/>
      <c r="W170" s="63"/>
      <c r="X170" s="4">
        <f>+Paso01!P21</f>
        <v>2972.4063000000001</v>
      </c>
      <c r="Y170" s="4">
        <f>+Paso01!Q21</f>
        <v>2972.4063000000001</v>
      </c>
      <c r="Z170" s="4">
        <f>+Paso01!R21</f>
        <v>2972.4063000000001</v>
      </c>
      <c r="AA170" s="4">
        <f>+Paso01!S21</f>
        <v>2972.4063000000001</v>
      </c>
      <c r="AB170" s="4">
        <f>+Paso01!T21</f>
        <v>2972.4063000000001</v>
      </c>
      <c r="AC170" s="4">
        <f>+Paso01!U21</f>
        <v>2972.4063000000001</v>
      </c>
      <c r="AD170" s="4">
        <f>+Paso01!V21</f>
        <v>2972.4063000000001</v>
      </c>
      <c r="AE170" s="4">
        <f>+Paso01!W21</f>
        <v>2972.4063000000001</v>
      </c>
      <c r="AF170" s="4">
        <f>+Paso01!X21</f>
        <v>2972.4063000000001</v>
      </c>
      <c r="AG170" s="4">
        <f>+Paso01!Y21</f>
        <v>2972.4063000000001</v>
      </c>
      <c r="AH170" s="4">
        <f>+Paso01!Z21</f>
        <v>2972.4063000000001</v>
      </c>
      <c r="AI170" s="4">
        <f>+Paso01!AA21</f>
        <v>2972.4063000000001</v>
      </c>
    </row>
    <row r="171" spans="1:35" hidden="1">
      <c r="A171">
        <v>170</v>
      </c>
      <c r="C171">
        <f t="shared" si="11"/>
        <v>164193.41227286594</v>
      </c>
      <c r="D171" s="4">
        <f t="shared" si="8"/>
        <v>1</v>
      </c>
      <c r="E171" s="4">
        <f t="shared" si="9"/>
        <v>1</v>
      </c>
      <c r="F171" s="4">
        <f t="shared" si="10"/>
        <v>1</v>
      </c>
      <c r="G171" s="63">
        <f>IF(OR(Datos!D$25&gt;Paso02!I171,Datos!D$25=Paso02!I171),Paso02!I171,0)</f>
        <v>40575</v>
      </c>
      <c r="H171" s="63">
        <f>IF(OR(Datos!D$24&lt;Paso02!I171,Datos!D$24=Paso02!I171),Paso02!I171,0)</f>
        <v>40575</v>
      </c>
      <c r="I171" s="63">
        <v>40575</v>
      </c>
      <c r="J171" s="30">
        <f>+K170</f>
        <v>1E-3</v>
      </c>
      <c r="V171" s="63"/>
      <c r="W171" s="63"/>
      <c r="X171" s="4">
        <f>+Y170</f>
        <v>2972.4063000000001</v>
      </c>
    </row>
    <row r="172" spans="1:35" hidden="1">
      <c r="A172">
        <v>171</v>
      </c>
      <c r="C172">
        <f t="shared" si="11"/>
        <v>167330.01198513882</v>
      </c>
      <c r="D172" s="4">
        <f t="shared" si="8"/>
        <v>1</v>
      </c>
      <c r="E172" s="4">
        <f t="shared" si="9"/>
        <v>1</v>
      </c>
      <c r="F172" s="4">
        <f t="shared" si="10"/>
        <v>1</v>
      </c>
      <c r="G172" s="63">
        <f>IF(OR(Datos!D$25&gt;Paso02!I172,Datos!D$25=Paso02!I172),Paso02!I172,0)</f>
        <v>40603</v>
      </c>
      <c r="H172" s="63">
        <f>IF(OR(Datos!D$24&lt;Paso02!I172,Datos!D$24=Paso02!I172),Paso02!I172,0)</f>
        <v>40603</v>
      </c>
      <c r="I172" s="63">
        <v>40603</v>
      </c>
      <c r="J172" s="30">
        <f>+L170</f>
        <v>7.0000000000000001E-3</v>
      </c>
      <c r="V172" s="63"/>
      <c r="W172" s="63"/>
      <c r="X172" s="4">
        <f>+Z170</f>
        <v>2972.4063000000001</v>
      </c>
    </row>
    <row r="173" spans="1:35" hidden="1">
      <c r="A173">
        <v>172</v>
      </c>
      <c r="C173">
        <f t="shared" si="11"/>
        <v>171473.7283690348</v>
      </c>
      <c r="D173" s="4">
        <f t="shared" si="8"/>
        <v>1</v>
      </c>
      <c r="E173" s="4">
        <f t="shared" si="9"/>
        <v>1</v>
      </c>
      <c r="F173" s="4">
        <f t="shared" si="10"/>
        <v>1</v>
      </c>
      <c r="G173" s="63">
        <f>IF(OR(Datos!D$25&gt;Paso02!I173,Datos!D$25=Paso02!I173),Paso02!I173,0)</f>
        <v>40634</v>
      </c>
      <c r="H173" s="63">
        <f>IF(OR(Datos!D$24&lt;Paso02!I173,Datos!D$24=Paso02!I173),Paso02!I173,0)</f>
        <v>40634</v>
      </c>
      <c r="I173" s="63">
        <v>40634</v>
      </c>
      <c r="J173" s="30">
        <f>+M170</f>
        <v>1.2E-2</v>
      </c>
      <c r="V173" s="63"/>
      <c r="W173" s="63"/>
      <c r="X173" s="4">
        <f>+AA170</f>
        <v>2972.4063000000001</v>
      </c>
    </row>
    <row r="174" spans="1:35" hidden="1">
      <c r="A174">
        <v>173</v>
      </c>
      <c r="C174">
        <f t="shared" si="11"/>
        <v>176503.81940946321</v>
      </c>
      <c r="D174" s="4">
        <f t="shared" si="8"/>
        <v>1</v>
      </c>
      <c r="E174" s="4">
        <f t="shared" si="9"/>
        <v>1</v>
      </c>
      <c r="F174" s="4">
        <f t="shared" si="10"/>
        <v>1</v>
      </c>
      <c r="G174" s="63">
        <f>IF(OR(Datos!D$25&gt;Paso02!I174,Datos!D$25=Paso02!I174),Paso02!I174,0)</f>
        <v>40664</v>
      </c>
      <c r="H174" s="63">
        <f>IF(OR(Datos!D$24&lt;Paso02!I174,Datos!D$24=Paso02!I174),Paso02!I174,0)</f>
        <v>40664</v>
      </c>
      <c r="I174" s="63">
        <v>40664</v>
      </c>
      <c r="J174" s="30">
        <f>+N170</f>
        <v>0</v>
      </c>
      <c r="V174" s="63"/>
      <c r="W174" s="63"/>
      <c r="X174" s="4">
        <f>+AB170</f>
        <v>2972.4063000000001</v>
      </c>
    </row>
    <row r="175" spans="1:35" hidden="1">
      <c r="A175">
        <v>174</v>
      </c>
      <c r="C175">
        <f t="shared" si="11"/>
        <v>179476.22570946321</v>
      </c>
      <c r="D175" s="4">
        <f t="shared" si="8"/>
        <v>1</v>
      </c>
      <c r="E175" s="4">
        <f t="shared" si="9"/>
        <v>1</v>
      </c>
      <c r="F175" s="4">
        <f t="shared" si="10"/>
        <v>1</v>
      </c>
      <c r="G175" s="63">
        <f>IF(OR(Datos!D$25&gt;Paso02!I175,Datos!D$25=Paso02!I175),Paso02!I175,0)</f>
        <v>40695</v>
      </c>
      <c r="H175" s="63">
        <f>IF(OR(Datos!D$24&lt;Paso02!I175,Datos!D$24=Paso02!I175),Paso02!I175,0)</f>
        <v>40695</v>
      </c>
      <c r="I175" s="63">
        <v>40695</v>
      </c>
      <c r="J175" s="30">
        <f>+O170</f>
        <v>-1E-3</v>
      </c>
      <c r="V175" s="63"/>
      <c r="W175" s="63"/>
      <c r="X175" s="4">
        <f>+AC170</f>
        <v>2972.4063000000001</v>
      </c>
    </row>
    <row r="176" spans="1:35" hidden="1">
      <c r="A176">
        <v>175</v>
      </c>
      <c r="C176">
        <f t="shared" si="11"/>
        <v>182269.15578375375</v>
      </c>
      <c r="D176" s="4">
        <f t="shared" si="8"/>
        <v>1</v>
      </c>
      <c r="E176" s="4">
        <f t="shared" si="9"/>
        <v>1</v>
      </c>
      <c r="F176" s="4">
        <f t="shared" si="10"/>
        <v>1</v>
      </c>
      <c r="G176" s="63">
        <f>IF(OR(Datos!D$25&gt;Paso02!I176,Datos!D$25=Paso02!I176),Paso02!I176,0)</f>
        <v>40725</v>
      </c>
      <c r="H176" s="63">
        <f>IF(OR(Datos!D$24&lt;Paso02!I176,Datos!D$24=Paso02!I176),Paso02!I176,0)</f>
        <v>40725</v>
      </c>
      <c r="I176" s="63">
        <v>40725</v>
      </c>
      <c r="J176" s="30">
        <f>+P170</f>
        <v>-5.0000000000000001E-3</v>
      </c>
      <c r="V176" s="63"/>
      <c r="W176" s="63"/>
      <c r="X176" s="4">
        <f>+AD170</f>
        <v>2972.4063000000001</v>
      </c>
    </row>
    <row r="177" spans="1:35" hidden="1">
      <c r="A177">
        <v>176</v>
      </c>
      <c r="C177">
        <f t="shared" si="11"/>
        <v>184330.21630483499</v>
      </c>
      <c r="D177" s="4">
        <f t="shared" si="8"/>
        <v>1</v>
      </c>
      <c r="E177" s="4">
        <f t="shared" si="9"/>
        <v>1</v>
      </c>
      <c r="F177" s="4">
        <f t="shared" si="10"/>
        <v>1</v>
      </c>
      <c r="G177" s="63">
        <f>IF(OR(Datos!D$25&gt;Paso02!I177,Datos!D$25=Paso02!I177),Paso02!I177,0)</f>
        <v>40756</v>
      </c>
      <c r="H177" s="63">
        <f>IF(OR(Datos!D$24&lt;Paso02!I177,Datos!D$24=Paso02!I177),Paso02!I177,0)</f>
        <v>40756</v>
      </c>
      <c r="I177" s="63">
        <v>40756</v>
      </c>
      <c r="J177" s="30">
        <f>+Q170</f>
        <v>1E-3</v>
      </c>
      <c r="V177" s="63"/>
      <c r="W177" s="63"/>
      <c r="X177" s="4">
        <f>+AE170</f>
        <v>2972.4063000000001</v>
      </c>
    </row>
    <row r="178" spans="1:35" hidden="1">
      <c r="A178">
        <v>177</v>
      </c>
      <c r="C178">
        <f t="shared" si="11"/>
        <v>187486.95282113983</v>
      </c>
      <c r="D178" s="4">
        <f t="shared" si="8"/>
        <v>1</v>
      </c>
      <c r="E178" s="4">
        <f t="shared" si="9"/>
        <v>1</v>
      </c>
      <c r="F178" s="4">
        <f t="shared" si="10"/>
        <v>1</v>
      </c>
      <c r="G178" s="63">
        <f>IF(OR(Datos!D$25&gt;Paso02!I178,Datos!D$25=Paso02!I178),Paso02!I178,0)</f>
        <v>40787</v>
      </c>
      <c r="H178" s="63">
        <f>IF(OR(Datos!D$24&lt;Paso02!I178,Datos!D$24=Paso02!I178),Paso02!I178,0)</f>
        <v>40787</v>
      </c>
      <c r="I178" s="63">
        <v>40787</v>
      </c>
      <c r="J178" s="30">
        <f>+R170</f>
        <v>2E-3</v>
      </c>
      <c r="V178" s="63"/>
      <c r="W178" s="63"/>
      <c r="X178" s="4">
        <f>+AF170</f>
        <v>2972.4063000000001</v>
      </c>
    </row>
    <row r="179" spans="1:35" hidden="1">
      <c r="A179">
        <v>178</v>
      </c>
      <c r="C179">
        <f t="shared" si="11"/>
        <v>190834.33302678211</v>
      </c>
      <c r="D179" s="4">
        <f t="shared" si="8"/>
        <v>1</v>
      </c>
      <c r="E179" s="4">
        <f t="shared" si="9"/>
        <v>1</v>
      </c>
      <c r="F179" s="4">
        <f t="shared" si="10"/>
        <v>1</v>
      </c>
      <c r="G179" s="63">
        <f>IF(OR(Datos!D$25&gt;Paso02!I179,Datos!D$25=Paso02!I179),Paso02!I179,0)</f>
        <v>40817</v>
      </c>
      <c r="H179" s="63">
        <f>IF(OR(Datos!D$24&lt;Paso02!I179,Datos!D$24=Paso02!I179),Paso02!I179,0)</f>
        <v>40817</v>
      </c>
      <c r="I179" s="63">
        <v>40817</v>
      </c>
      <c r="J179" s="30">
        <f>+S170</f>
        <v>8.0000000000000002E-3</v>
      </c>
      <c r="V179" s="63"/>
      <c r="W179" s="63"/>
      <c r="X179" s="4">
        <f>+AG170</f>
        <v>2972.4063000000001</v>
      </c>
    </row>
    <row r="180" spans="1:35" hidden="1">
      <c r="A180">
        <v>179</v>
      </c>
      <c r="C180">
        <f t="shared" si="11"/>
        <v>195333.41399099637</v>
      </c>
      <c r="D180" s="4">
        <f t="shared" si="8"/>
        <v>1</v>
      </c>
      <c r="E180" s="4">
        <f t="shared" si="9"/>
        <v>1</v>
      </c>
      <c r="F180" s="4">
        <f t="shared" si="10"/>
        <v>1</v>
      </c>
      <c r="G180" s="63">
        <f>IF(OR(Datos!D$25&gt;Paso02!I180,Datos!D$25=Paso02!I180),Paso02!I180,0)</f>
        <v>40848</v>
      </c>
      <c r="H180" s="63">
        <f>IF(OR(Datos!D$24&lt;Paso02!I180,Datos!D$24=Paso02!I180),Paso02!I180,0)</f>
        <v>40848</v>
      </c>
      <c r="I180" s="63">
        <v>40848</v>
      </c>
      <c r="J180" s="30">
        <f>+T170</f>
        <v>4.0000000000000001E-3</v>
      </c>
      <c r="V180" s="63"/>
      <c r="W180" s="63"/>
      <c r="X180" s="4">
        <f>+AH170</f>
        <v>2972.4063000000001</v>
      </c>
    </row>
    <row r="181" spans="1:35" hidden="1">
      <c r="A181">
        <v>180</v>
      </c>
      <c r="C181">
        <f t="shared" si="11"/>
        <v>199087.15394696034</v>
      </c>
      <c r="D181" s="4">
        <f t="shared" si="8"/>
        <v>1</v>
      </c>
      <c r="E181" s="4">
        <f t="shared" si="9"/>
        <v>1</v>
      </c>
      <c r="F181" s="4">
        <f t="shared" si="10"/>
        <v>1</v>
      </c>
      <c r="G181" s="63">
        <f>IF(OR(Datos!D$25&gt;Paso02!I181,Datos!D$25=Paso02!I181),Paso02!I181,0)</f>
        <v>40878</v>
      </c>
      <c r="H181" s="63">
        <f>IF(OR(Datos!D$24&lt;Paso02!I181,Datos!D$24=Paso02!I181),Paso02!I181,0)</f>
        <v>40878</v>
      </c>
      <c r="I181" s="63">
        <v>40878</v>
      </c>
      <c r="J181" s="30">
        <f>+U170</f>
        <v>1E-3</v>
      </c>
      <c r="V181" s="63"/>
      <c r="W181" s="63"/>
      <c r="X181" s="4">
        <f>+AI170</f>
        <v>2972.4063000000001</v>
      </c>
    </row>
    <row r="182" spans="1:35" hidden="1">
      <c r="A182">
        <v>181</v>
      </c>
      <c r="C182">
        <f t="shared" si="11"/>
        <v>202258.6474009073</v>
      </c>
      <c r="D182" s="4">
        <f t="shared" si="8"/>
        <v>1</v>
      </c>
      <c r="E182" s="4">
        <f t="shared" si="9"/>
        <v>1</v>
      </c>
      <c r="F182" s="4">
        <f t="shared" si="10"/>
        <v>1</v>
      </c>
      <c r="G182" s="63">
        <f>IF(OR(Datos!D$25&gt;Paso02!I182,Datos!D$25=Paso02!I182),Paso02!I182,0)</f>
        <v>40909</v>
      </c>
      <c r="H182" s="63">
        <f>IF(OR(Datos!D$24&lt;Paso02!I182,Datos!D$24=Paso02!I182),Paso02!I182,0)</f>
        <v>40909</v>
      </c>
      <c r="I182" s="63">
        <v>40909</v>
      </c>
      <c r="J182" s="30">
        <f>+Paso01!B22</f>
        <v>-1.0999999999999999E-2</v>
      </c>
      <c r="K182" s="30">
        <f>+Paso01!C22</f>
        <v>1E-3</v>
      </c>
      <c r="L182" s="30">
        <f>+Paso01!D22</f>
        <v>7.0000000000000001E-3</v>
      </c>
      <c r="M182" s="30">
        <f>+Paso01!E22</f>
        <v>1.4E-2</v>
      </c>
      <c r="N182" s="30">
        <f>+Paso01!F22</f>
        <v>-1E-3</v>
      </c>
      <c r="O182" s="30">
        <f>+Paso01!G22</f>
        <v>-2E-3</v>
      </c>
      <c r="P182" s="30">
        <f>+Paso01!H22</f>
        <v>-2E-3</v>
      </c>
      <c r="Q182" s="30">
        <f>+Paso01!I22</f>
        <v>6.0000000000000001E-3</v>
      </c>
      <c r="R182" s="30">
        <f>+Paso01!J22</f>
        <v>0.01</v>
      </c>
      <c r="S182" s="30">
        <f>+Paso01!K22</f>
        <v>8.0000000000000002E-3</v>
      </c>
      <c r="T182" s="30">
        <f>+Paso01!L22</f>
        <v>-1E-3</v>
      </c>
      <c r="U182" s="30">
        <f>+Paso01!M22</f>
        <v>1E-3</v>
      </c>
      <c r="V182" s="63"/>
      <c r="W182" s="63"/>
      <c r="X182" s="4">
        <f>+Paso01!P22</f>
        <v>2972.4063000000001</v>
      </c>
      <c r="Y182" s="4">
        <f>+Paso01!Q22</f>
        <v>2972.4063000000001</v>
      </c>
      <c r="Z182" s="4">
        <f>+Paso01!R22</f>
        <v>2972.4063000000001</v>
      </c>
      <c r="AA182" s="4">
        <f>+Paso01!S22</f>
        <v>2972.4063000000001</v>
      </c>
      <c r="AB182" s="4">
        <f>+Paso01!T22</f>
        <v>2972.4063000000001</v>
      </c>
      <c r="AC182" s="4">
        <f>+Paso01!U22</f>
        <v>2972.4063000000001</v>
      </c>
      <c r="AD182" s="4">
        <f>+Paso01!V22</f>
        <v>2658.0399999999995</v>
      </c>
      <c r="AE182" s="4">
        <f>+Paso01!W22</f>
        <v>2658.0399999999995</v>
      </c>
      <c r="AF182" s="4">
        <f>+Paso01!X22</f>
        <v>2658.0399999999995</v>
      </c>
      <c r="AG182" s="4">
        <f>+Paso01!Y22</f>
        <v>2658.0399999999995</v>
      </c>
      <c r="AH182" s="4">
        <f>+Paso01!Z22</f>
        <v>2658.0399999999995</v>
      </c>
      <c r="AI182" s="4">
        <f>+Paso01!AA22</f>
        <v>2658.0399999999995</v>
      </c>
    </row>
    <row r="183" spans="1:35" hidden="1">
      <c r="A183">
        <v>182</v>
      </c>
      <c r="C183">
        <f t="shared" si="11"/>
        <v>203006.20857949732</v>
      </c>
      <c r="D183" s="4">
        <f t="shared" si="8"/>
        <v>1</v>
      </c>
      <c r="E183" s="4">
        <f t="shared" si="9"/>
        <v>1</v>
      </c>
      <c r="F183" s="4">
        <f t="shared" si="10"/>
        <v>1</v>
      </c>
      <c r="G183" s="63">
        <f>IF(OR(Datos!D$25&gt;Paso02!I183,Datos!D$25=Paso02!I183),Paso02!I183,0)</f>
        <v>40940</v>
      </c>
      <c r="H183" s="63">
        <f>IF(OR(Datos!D$24&lt;Paso02!I183,Datos!D$24=Paso02!I183),Paso02!I183,0)</f>
        <v>40940</v>
      </c>
      <c r="I183" s="63">
        <v>40940</v>
      </c>
      <c r="J183" s="30">
        <f>+K182</f>
        <v>1E-3</v>
      </c>
      <c r="V183" s="63"/>
      <c r="W183" s="63"/>
      <c r="X183" s="4">
        <f>+Y182</f>
        <v>2972.4063000000001</v>
      </c>
    </row>
    <row r="184" spans="1:35" hidden="1">
      <c r="A184">
        <v>183</v>
      </c>
      <c r="C184">
        <f t="shared" si="11"/>
        <v>206181.62108807682</v>
      </c>
      <c r="D184" s="4">
        <f t="shared" si="8"/>
        <v>1</v>
      </c>
      <c r="E184" s="4">
        <f t="shared" si="9"/>
        <v>1</v>
      </c>
      <c r="F184" s="4">
        <f t="shared" si="10"/>
        <v>1</v>
      </c>
      <c r="G184" s="63">
        <f>IF(OR(Datos!D$25&gt;Paso02!I184,Datos!D$25=Paso02!I184),Paso02!I184,0)</f>
        <v>40969</v>
      </c>
      <c r="H184" s="63">
        <f>IF(OR(Datos!D$24&lt;Paso02!I184,Datos!D$24=Paso02!I184),Paso02!I184,0)</f>
        <v>40969</v>
      </c>
      <c r="I184" s="63">
        <v>40969</v>
      </c>
      <c r="J184" s="30">
        <f>+L182</f>
        <v>7.0000000000000001E-3</v>
      </c>
      <c r="V184" s="63"/>
      <c r="W184" s="63"/>
      <c r="X184" s="4">
        <f>+Z182</f>
        <v>2972.4063000000001</v>
      </c>
    </row>
    <row r="185" spans="1:35" hidden="1">
      <c r="A185">
        <v>184</v>
      </c>
      <c r="C185">
        <f t="shared" si="11"/>
        <v>210597.29873569336</v>
      </c>
      <c r="D185" s="4">
        <f t="shared" si="8"/>
        <v>1</v>
      </c>
      <c r="E185" s="4">
        <f t="shared" si="9"/>
        <v>1</v>
      </c>
      <c r="F185" s="4">
        <f t="shared" si="10"/>
        <v>1</v>
      </c>
      <c r="G185" s="63">
        <f>IF(OR(Datos!D$25&gt;Paso02!I185,Datos!D$25=Paso02!I185),Paso02!I185,0)</f>
        <v>41000</v>
      </c>
      <c r="H185" s="63">
        <f>IF(OR(Datos!D$24&lt;Paso02!I185,Datos!D$24=Paso02!I185),Paso02!I185,0)</f>
        <v>41000</v>
      </c>
      <c r="I185" s="63">
        <v>41000</v>
      </c>
      <c r="J185" s="30">
        <f>+M182</f>
        <v>1.4E-2</v>
      </c>
      <c r="V185" s="63"/>
      <c r="W185" s="63"/>
      <c r="X185" s="4">
        <f>+AA182</f>
        <v>2972.4063000000001</v>
      </c>
    </row>
    <row r="186" spans="1:35" hidden="1">
      <c r="A186">
        <v>185</v>
      </c>
      <c r="C186">
        <f t="shared" si="11"/>
        <v>216518.06721799306</v>
      </c>
      <c r="D186" s="4">
        <f t="shared" si="8"/>
        <v>1</v>
      </c>
      <c r="E186" s="4">
        <f t="shared" si="9"/>
        <v>1</v>
      </c>
      <c r="F186" s="4">
        <f t="shared" si="10"/>
        <v>1</v>
      </c>
      <c r="G186" s="63">
        <f>IF(OR(Datos!D$25&gt;Paso02!I186,Datos!D$25=Paso02!I186),Paso02!I186,0)</f>
        <v>41030</v>
      </c>
      <c r="H186" s="63">
        <f>IF(OR(Datos!D$24&lt;Paso02!I186,Datos!D$24=Paso02!I186),Paso02!I186,0)</f>
        <v>41030</v>
      </c>
      <c r="I186" s="63">
        <v>41030</v>
      </c>
      <c r="J186" s="30">
        <f>+N182</f>
        <v>-1E-3</v>
      </c>
      <c r="V186" s="63"/>
      <c r="W186" s="63"/>
      <c r="X186" s="4">
        <f>+AB182</f>
        <v>2972.4063000000001</v>
      </c>
    </row>
    <row r="187" spans="1:35" hidden="1">
      <c r="A187">
        <v>186</v>
      </c>
      <c r="C187">
        <f t="shared" si="11"/>
        <v>219273.95545077507</v>
      </c>
      <c r="D187" s="4">
        <f t="shared" si="8"/>
        <v>1</v>
      </c>
      <c r="E187" s="4">
        <f t="shared" si="9"/>
        <v>1</v>
      </c>
      <c r="F187" s="4">
        <f t="shared" si="10"/>
        <v>1</v>
      </c>
      <c r="G187" s="63">
        <f>IF(OR(Datos!D$25&gt;Paso02!I187,Datos!D$25=Paso02!I187),Paso02!I187,0)</f>
        <v>41061</v>
      </c>
      <c r="H187" s="63">
        <f>IF(OR(Datos!D$24&lt;Paso02!I187,Datos!D$24=Paso02!I187),Paso02!I187,0)</f>
        <v>41061</v>
      </c>
      <c r="I187" s="63">
        <v>41061</v>
      </c>
      <c r="J187" s="30">
        <f>+O182</f>
        <v>-2E-3</v>
      </c>
      <c r="V187" s="63"/>
      <c r="W187" s="63"/>
      <c r="X187" s="4">
        <f>+AC182</f>
        <v>2972.4063000000001</v>
      </c>
    </row>
    <row r="188" spans="1:35" hidden="1">
      <c r="A188">
        <v>187</v>
      </c>
      <c r="C188">
        <f t="shared" si="11"/>
        <v>221493.44753987354</v>
      </c>
      <c r="D188" s="4">
        <f t="shared" si="8"/>
        <v>1</v>
      </c>
      <c r="E188" s="4">
        <f t="shared" si="9"/>
        <v>1</v>
      </c>
      <c r="F188" s="4">
        <f t="shared" si="10"/>
        <v>1</v>
      </c>
      <c r="G188" s="63">
        <f>IF(OR(Datos!D$25&gt;Paso02!I188,Datos!D$25=Paso02!I188),Paso02!I188,0)</f>
        <v>41091</v>
      </c>
      <c r="H188" s="63">
        <f>IF(OR(Datos!D$24&lt;Paso02!I188,Datos!D$24=Paso02!I188),Paso02!I188,0)</f>
        <v>41091</v>
      </c>
      <c r="I188" s="63">
        <v>41091</v>
      </c>
      <c r="J188" s="30">
        <f>+P182</f>
        <v>-2E-3</v>
      </c>
      <c r="V188" s="63"/>
      <c r="W188" s="63"/>
      <c r="X188" s="4">
        <f>+AD182</f>
        <v>2658.0399999999995</v>
      </c>
    </row>
    <row r="189" spans="1:35" hidden="1">
      <c r="A189">
        <v>188</v>
      </c>
      <c r="C189">
        <f t="shared" si="11"/>
        <v>223708.50064479379</v>
      </c>
      <c r="D189" s="4">
        <f t="shared" si="8"/>
        <v>1</v>
      </c>
      <c r="E189" s="4">
        <f t="shared" si="9"/>
        <v>1</v>
      </c>
      <c r="F189" s="4">
        <f t="shared" si="10"/>
        <v>1</v>
      </c>
      <c r="G189" s="63">
        <f>IF(OR(Datos!D$25&gt;Paso02!I189,Datos!D$25=Paso02!I189),Paso02!I189,0)</f>
        <v>41122</v>
      </c>
      <c r="H189" s="63">
        <f>IF(OR(Datos!D$24&lt;Paso02!I189,Datos!D$24=Paso02!I189),Paso02!I189,0)</f>
        <v>41122</v>
      </c>
      <c r="I189" s="63">
        <v>41122</v>
      </c>
      <c r="J189" s="30">
        <f>+Q182</f>
        <v>6.0000000000000001E-3</v>
      </c>
      <c r="V189" s="63"/>
      <c r="W189" s="63"/>
      <c r="X189" s="4">
        <f>+AE182</f>
        <v>2658.0399999999995</v>
      </c>
    </row>
    <row r="190" spans="1:35" hidden="1">
      <c r="A190">
        <v>189</v>
      </c>
      <c r="C190">
        <f t="shared" si="11"/>
        <v>227708.79164866256</v>
      </c>
      <c r="D190" s="4">
        <f t="shared" si="8"/>
        <v>1</v>
      </c>
      <c r="E190" s="4">
        <f t="shared" si="9"/>
        <v>1</v>
      </c>
      <c r="F190" s="4">
        <f t="shared" si="10"/>
        <v>1</v>
      </c>
      <c r="G190" s="63">
        <f>IF(OR(Datos!D$25&gt;Paso02!I190,Datos!D$25=Paso02!I190),Paso02!I190,0)</f>
        <v>41153</v>
      </c>
      <c r="H190" s="63">
        <f>IF(OR(Datos!D$24&lt;Paso02!I190,Datos!D$24=Paso02!I190),Paso02!I190,0)</f>
        <v>41153</v>
      </c>
      <c r="I190" s="63">
        <v>41153</v>
      </c>
      <c r="J190" s="30">
        <f>+R182</f>
        <v>0.01</v>
      </c>
      <c r="V190" s="63"/>
      <c r="W190" s="63"/>
      <c r="X190" s="4">
        <f>+AF182</f>
        <v>2658.0399999999995</v>
      </c>
    </row>
    <row r="191" spans="1:35" hidden="1">
      <c r="A191">
        <v>190</v>
      </c>
      <c r="C191">
        <f t="shared" si="11"/>
        <v>232643.9195651492</v>
      </c>
      <c r="D191" s="4">
        <f t="shared" si="8"/>
        <v>1</v>
      </c>
      <c r="E191" s="4">
        <f t="shared" si="9"/>
        <v>1</v>
      </c>
      <c r="F191" s="4">
        <f t="shared" si="10"/>
        <v>1</v>
      </c>
      <c r="G191" s="63">
        <f>IF(OR(Datos!D$25&gt;Paso02!I191,Datos!D$25=Paso02!I191),Paso02!I191,0)</f>
        <v>41183</v>
      </c>
      <c r="H191" s="63">
        <f>IF(OR(Datos!D$24&lt;Paso02!I191,Datos!D$24=Paso02!I191),Paso02!I191,0)</f>
        <v>41183</v>
      </c>
      <c r="I191" s="63">
        <v>41183</v>
      </c>
      <c r="J191" s="30">
        <f>+S182</f>
        <v>8.0000000000000002E-3</v>
      </c>
      <c r="V191" s="63"/>
      <c r="W191" s="63"/>
      <c r="X191" s="4">
        <f>+AG182</f>
        <v>2658.0399999999995</v>
      </c>
    </row>
    <row r="192" spans="1:35" hidden="1">
      <c r="A192">
        <v>191</v>
      </c>
      <c r="C192">
        <f t="shared" si="11"/>
        <v>237163.11092167042</v>
      </c>
      <c r="D192" s="4">
        <f t="shared" si="8"/>
        <v>1</v>
      </c>
      <c r="E192" s="4">
        <f t="shared" si="9"/>
        <v>1</v>
      </c>
      <c r="F192" s="4">
        <f t="shared" si="10"/>
        <v>1</v>
      </c>
      <c r="G192" s="63">
        <f>IF(OR(Datos!D$25&gt;Paso02!I192,Datos!D$25=Paso02!I192),Paso02!I192,0)</f>
        <v>41214</v>
      </c>
      <c r="H192" s="63">
        <f>IF(OR(Datos!D$24&lt;Paso02!I192,Datos!D$24=Paso02!I192),Paso02!I192,0)</f>
        <v>41214</v>
      </c>
      <c r="I192" s="63">
        <v>41214</v>
      </c>
      <c r="J192" s="30">
        <f>+T182</f>
        <v>-1E-3</v>
      </c>
      <c r="V192" s="63"/>
      <c r="W192" s="63"/>
      <c r="X192" s="4">
        <f>+AH182</f>
        <v>2658.0399999999995</v>
      </c>
    </row>
    <row r="193" spans="1:35" hidden="1">
      <c r="A193">
        <v>192</v>
      </c>
      <c r="C193">
        <f t="shared" si="11"/>
        <v>239583.98781074875</v>
      </c>
      <c r="D193" s="4">
        <f t="shared" si="8"/>
        <v>1</v>
      </c>
      <c r="E193" s="4">
        <f t="shared" si="9"/>
        <v>1</v>
      </c>
      <c r="F193" s="4">
        <f t="shared" si="10"/>
        <v>1</v>
      </c>
      <c r="G193" s="63">
        <f>IF(OR(Datos!D$25&gt;Paso02!I193,Datos!D$25=Paso02!I193),Paso02!I193,0)</f>
        <v>41244</v>
      </c>
      <c r="H193" s="63">
        <f>IF(OR(Datos!D$24&lt;Paso02!I193,Datos!D$24=Paso02!I193),Paso02!I193,0)</f>
        <v>41244</v>
      </c>
      <c r="I193" s="63">
        <v>41244</v>
      </c>
      <c r="J193" s="30">
        <f>+U182</f>
        <v>1E-3</v>
      </c>
      <c r="V193" s="63"/>
      <c r="W193" s="63"/>
      <c r="X193" s="4">
        <f>+AI182</f>
        <v>2658.0399999999995</v>
      </c>
    </row>
    <row r="194" spans="1:35" hidden="1">
      <c r="A194">
        <v>193</v>
      </c>
      <c r="C194">
        <f t="shared" si="11"/>
        <v>242843.01309855949</v>
      </c>
      <c r="D194" s="4">
        <f t="shared" si="8"/>
        <v>1</v>
      </c>
      <c r="E194" s="4">
        <f t="shared" si="9"/>
        <v>1</v>
      </c>
      <c r="F194" s="4">
        <f t="shared" si="10"/>
        <v>1</v>
      </c>
      <c r="G194" s="63">
        <f>IF(OR(Datos!D$25&gt;Paso02!I194,Datos!D$25=Paso02!I194),Paso02!I194,0)</f>
        <v>41275</v>
      </c>
      <c r="H194" s="63">
        <f>IF(OR(Datos!D$24&lt;Paso02!I194,Datos!D$24=Paso02!I194),Paso02!I194,0)</f>
        <v>41275</v>
      </c>
      <c r="I194" s="63">
        <v>41275</v>
      </c>
      <c r="J194" s="30">
        <f>+Paso01!B25</f>
        <v>-1.2999999999999999E-2</v>
      </c>
      <c r="K194" s="30">
        <f>+Paso01!C25</f>
        <v>2E-3</v>
      </c>
      <c r="L194" s="30">
        <f>+Paso01!D25</f>
        <v>4.0000000000000001E-3</v>
      </c>
      <c r="M194" s="30">
        <f>+Paso01!E25</f>
        <v>4.0000000000000001E-3</v>
      </c>
      <c r="N194" s="30">
        <f>+Paso01!F25</f>
        <v>2E-3</v>
      </c>
      <c r="O194" s="30">
        <f>+Paso01!G25</f>
        <v>1E-3</v>
      </c>
      <c r="P194" s="30">
        <f>+Paso01!H25</f>
        <v>-5.0000000000000001E-3</v>
      </c>
      <c r="Q194" s="30">
        <f>+Paso01!I25</f>
        <v>3.0000000000000001E-3</v>
      </c>
      <c r="R194" s="30">
        <f>+Paso01!J25</f>
        <v>-2E-3</v>
      </c>
      <c r="S194" s="30">
        <f>+Paso01!K25</f>
        <v>4.0000000000000001E-3</v>
      </c>
      <c r="T194" s="30">
        <f>+Paso01!L25</f>
        <v>2E-3</v>
      </c>
      <c r="U194" s="30">
        <f>+Paso01!M25</f>
        <v>1E-3</v>
      </c>
      <c r="V194" s="63"/>
      <c r="W194" s="63"/>
      <c r="X194" s="4">
        <f>+Paso01!P25</f>
        <v>3019.4413000000004</v>
      </c>
      <c r="Y194" s="4">
        <f>+Paso01!Q25</f>
        <v>3019.4413000000004</v>
      </c>
      <c r="Z194" s="4">
        <f>+Paso01!R25</f>
        <v>3019.4413000000004</v>
      </c>
      <c r="AA194" s="4">
        <f>+Paso01!S25</f>
        <v>3019.4413000000004</v>
      </c>
      <c r="AB194" s="4">
        <f>+Paso01!T25</f>
        <v>3019.4413000000004</v>
      </c>
      <c r="AC194" s="4">
        <f>+Paso01!U25</f>
        <v>3019.4413000000004</v>
      </c>
      <c r="AD194" s="4">
        <f>+Paso01!V25</f>
        <v>3019.4413000000004</v>
      </c>
      <c r="AE194" s="4">
        <f>+Paso01!W25</f>
        <v>3019.4413000000004</v>
      </c>
      <c r="AF194" s="4">
        <f>+Paso01!X25</f>
        <v>3019.4413000000004</v>
      </c>
      <c r="AG194" s="4">
        <f>+Paso01!Y25</f>
        <v>3019.4413000000004</v>
      </c>
      <c r="AH194" s="4">
        <f>+Paso01!Z25</f>
        <v>3019.4413000000004</v>
      </c>
      <c r="AI194" s="4">
        <f>+Paso01!AA25</f>
        <v>3019.4413000000004</v>
      </c>
    </row>
    <row r="195" spans="1:35" hidden="1">
      <c r="A195">
        <v>194</v>
      </c>
      <c r="C195">
        <f t="shared" si="11"/>
        <v>242705.49522827822</v>
      </c>
      <c r="D195" s="4">
        <f t="shared" ref="D195:D258" si="12">IF(AND(E195=1,F195=1),1,0)</f>
        <v>1</v>
      </c>
      <c r="E195" s="4">
        <f t="shared" ref="E195:E258" si="13">IF(H195=0,0,1)</f>
        <v>1</v>
      </c>
      <c r="F195" s="4">
        <f t="shared" ref="F195:F258" si="14">IF(G195=0,0,1)</f>
        <v>1</v>
      </c>
      <c r="G195" s="63">
        <f>IF(OR(Datos!D$25&gt;Paso02!I195,Datos!D$25=Paso02!I195),Paso02!I195,0)</f>
        <v>41306</v>
      </c>
      <c r="H195" s="63">
        <f>IF(OR(Datos!D$24&lt;Paso02!I195,Datos!D$24=Paso02!I195),Paso02!I195,0)</f>
        <v>41306</v>
      </c>
      <c r="I195" s="63">
        <v>41306</v>
      </c>
      <c r="J195" s="30">
        <f>+K194</f>
        <v>2E-3</v>
      </c>
      <c r="V195" s="63"/>
      <c r="W195" s="63"/>
      <c r="X195" s="4">
        <f>+Y194</f>
        <v>3019.4413000000004</v>
      </c>
    </row>
    <row r="196" spans="1:35" hidden="1">
      <c r="A196">
        <v>195</v>
      </c>
      <c r="C196">
        <f t="shared" ref="C196:C259" si="15">(C195+(+C195*J195)+X196)*D196</f>
        <v>246210.34751873478</v>
      </c>
      <c r="D196" s="4">
        <f t="shared" si="12"/>
        <v>1</v>
      </c>
      <c r="E196" s="4">
        <f t="shared" si="13"/>
        <v>1</v>
      </c>
      <c r="F196" s="4">
        <f t="shared" si="14"/>
        <v>1</v>
      </c>
      <c r="G196" s="63">
        <f>IF(OR(Datos!D$25&gt;Paso02!I196,Datos!D$25=Paso02!I196),Paso02!I196,0)</f>
        <v>41334</v>
      </c>
      <c r="H196" s="63">
        <f>IF(OR(Datos!D$24&lt;Paso02!I196,Datos!D$24=Paso02!I196),Paso02!I196,0)</f>
        <v>41334</v>
      </c>
      <c r="I196" s="63">
        <v>41334</v>
      </c>
      <c r="J196" s="30">
        <f>+L194</f>
        <v>4.0000000000000001E-3</v>
      </c>
      <c r="V196" s="63"/>
      <c r="W196" s="63"/>
      <c r="X196" s="4">
        <f>+Z194</f>
        <v>3019.4413000000004</v>
      </c>
    </row>
    <row r="197" spans="1:35" hidden="1">
      <c r="A197">
        <v>196</v>
      </c>
      <c r="C197">
        <f t="shared" si="15"/>
        <v>250214.63020880971</v>
      </c>
      <c r="D197" s="4">
        <f t="shared" si="12"/>
        <v>1</v>
      </c>
      <c r="E197" s="4">
        <f t="shared" si="13"/>
        <v>1</v>
      </c>
      <c r="F197" s="4">
        <f t="shared" si="14"/>
        <v>1</v>
      </c>
      <c r="G197" s="63">
        <f>IF(OR(Datos!D$25&gt;Paso02!I197,Datos!D$25=Paso02!I197),Paso02!I197,0)</f>
        <v>41365</v>
      </c>
      <c r="H197" s="63">
        <f>IF(OR(Datos!D$24&lt;Paso02!I197,Datos!D$24=Paso02!I197),Paso02!I197,0)</f>
        <v>41365</v>
      </c>
      <c r="I197" s="63">
        <v>41365</v>
      </c>
      <c r="J197" s="30">
        <f>+M194</f>
        <v>4.0000000000000001E-3</v>
      </c>
      <c r="V197" s="63"/>
      <c r="W197" s="63"/>
      <c r="X197" s="4">
        <f>+AA194</f>
        <v>3019.4413000000004</v>
      </c>
    </row>
    <row r="198" spans="1:35" hidden="1">
      <c r="A198">
        <v>197</v>
      </c>
      <c r="C198">
        <f t="shared" si="15"/>
        <v>254234.93002964495</v>
      </c>
      <c r="D198" s="4">
        <f t="shared" si="12"/>
        <v>1</v>
      </c>
      <c r="E198" s="4">
        <f t="shared" si="13"/>
        <v>1</v>
      </c>
      <c r="F198" s="4">
        <f t="shared" si="14"/>
        <v>1</v>
      </c>
      <c r="G198" s="63">
        <f>IF(OR(Datos!D$25&gt;Paso02!I198,Datos!D$25=Paso02!I198),Paso02!I198,0)</f>
        <v>41395</v>
      </c>
      <c r="H198" s="63">
        <f>IF(OR(Datos!D$24&lt;Paso02!I198,Datos!D$24=Paso02!I198),Paso02!I198,0)</f>
        <v>41395</v>
      </c>
      <c r="I198" s="63">
        <v>41395</v>
      </c>
      <c r="J198" s="30">
        <f>+N194</f>
        <v>2E-3</v>
      </c>
      <c r="V198" s="63"/>
      <c r="W198" s="63"/>
      <c r="X198" s="4">
        <f>+AB194</f>
        <v>3019.4413000000004</v>
      </c>
    </row>
    <row r="199" spans="1:35" hidden="1">
      <c r="A199">
        <v>198</v>
      </c>
      <c r="C199">
        <f t="shared" si="15"/>
        <v>257762.84118970425</v>
      </c>
      <c r="D199" s="4">
        <f t="shared" si="12"/>
        <v>1</v>
      </c>
      <c r="E199" s="4">
        <f t="shared" si="13"/>
        <v>1</v>
      </c>
      <c r="F199" s="4">
        <f t="shared" si="14"/>
        <v>1</v>
      </c>
      <c r="G199" s="63">
        <f>IF(OR(Datos!D$25&gt;Paso02!I199,Datos!D$25=Paso02!I199),Paso02!I199,0)</f>
        <v>41426</v>
      </c>
      <c r="H199" s="63">
        <f>IF(OR(Datos!D$24&lt;Paso02!I199,Datos!D$24=Paso02!I199),Paso02!I199,0)</f>
        <v>41426</v>
      </c>
      <c r="I199" s="63">
        <v>41426</v>
      </c>
      <c r="J199" s="30">
        <f>+O194</f>
        <v>1E-3</v>
      </c>
      <c r="V199" s="63"/>
      <c r="W199" s="63"/>
      <c r="X199" s="4">
        <f>+AC194</f>
        <v>3019.4413000000004</v>
      </c>
    </row>
    <row r="200" spans="1:35" hidden="1">
      <c r="A200">
        <v>199</v>
      </c>
      <c r="C200">
        <f t="shared" si="15"/>
        <v>261040.04533089398</v>
      </c>
      <c r="D200" s="4">
        <f t="shared" si="12"/>
        <v>1</v>
      </c>
      <c r="E200" s="4">
        <f t="shared" si="13"/>
        <v>1</v>
      </c>
      <c r="F200" s="4">
        <f t="shared" si="14"/>
        <v>1</v>
      </c>
      <c r="G200" s="63">
        <f>IF(OR(Datos!D$25&gt;Paso02!I200,Datos!D$25=Paso02!I200),Paso02!I200,0)</f>
        <v>41456</v>
      </c>
      <c r="H200" s="63">
        <f>IF(OR(Datos!D$24&lt;Paso02!I200,Datos!D$24=Paso02!I200),Paso02!I200,0)</f>
        <v>41456</v>
      </c>
      <c r="I200" s="63">
        <v>41456</v>
      </c>
      <c r="J200" s="30">
        <f>+P194</f>
        <v>-5.0000000000000001E-3</v>
      </c>
      <c r="V200" s="63"/>
      <c r="W200" s="63"/>
      <c r="X200" s="4">
        <f>+AD194</f>
        <v>3019.4413000000004</v>
      </c>
    </row>
    <row r="201" spans="1:35" hidden="1">
      <c r="A201">
        <v>200</v>
      </c>
      <c r="C201">
        <f t="shared" si="15"/>
        <v>262754.28640423948</v>
      </c>
      <c r="D201" s="4">
        <f t="shared" si="12"/>
        <v>1</v>
      </c>
      <c r="E201" s="4">
        <f t="shared" si="13"/>
        <v>1</v>
      </c>
      <c r="F201" s="4">
        <f t="shared" si="14"/>
        <v>1</v>
      </c>
      <c r="G201" s="63">
        <f>IF(OR(Datos!D$25&gt;Paso02!I201,Datos!D$25=Paso02!I201),Paso02!I201,0)</f>
        <v>41487</v>
      </c>
      <c r="H201" s="63">
        <f>IF(OR(Datos!D$24&lt;Paso02!I201,Datos!D$24=Paso02!I201),Paso02!I201,0)</f>
        <v>41487</v>
      </c>
      <c r="I201" s="63">
        <v>41487</v>
      </c>
      <c r="J201" s="30">
        <f>+Q194</f>
        <v>3.0000000000000001E-3</v>
      </c>
      <c r="V201" s="63"/>
      <c r="W201" s="63"/>
      <c r="X201" s="4">
        <f>+AE194</f>
        <v>3019.4413000000004</v>
      </c>
    </row>
    <row r="202" spans="1:35" hidden="1">
      <c r="A202">
        <v>201</v>
      </c>
      <c r="C202">
        <f t="shared" si="15"/>
        <v>266561.99056345219</v>
      </c>
      <c r="D202" s="4">
        <f t="shared" si="12"/>
        <v>1</v>
      </c>
      <c r="E202" s="4">
        <f t="shared" si="13"/>
        <v>1</v>
      </c>
      <c r="F202" s="4">
        <f t="shared" si="14"/>
        <v>1</v>
      </c>
      <c r="G202" s="63">
        <f>IF(OR(Datos!D$25&gt;Paso02!I202,Datos!D$25=Paso02!I202),Paso02!I202,0)</f>
        <v>41518</v>
      </c>
      <c r="H202" s="63">
        <f>IF(OR(Datos!D$24&lt;Paso02!I202,Datos!D$24=Paso02!I202),Paso02!I202,0)</f>
        <v>41518</v>
      </c>
      <c r="I202" s="63">
        <v>41518</v>
      </c>
      <c r="J202" s="30">
        <f>+R194</f>
        <v>-2E-3</v>
      </c>
      <c r="V202" s="63"/>
      <c r="W202" s="63"/>
      <c r="X202" s="4">
        <f>+AF194</f>
        <v>3019.4413000000004</v>
      </c>
    </row>
    <row r="203" spans="1:35" hidden="1">
      <c r="A203">
        <v>202</v>
      </c>
      <c r="C203">
        <f t="shared" si="15"/>
        <v>269048.30788232526</v>
      </c>
      <c r="D203" s="4">
        <f t="shared" si="12"/>
        <v>1</v>
      </c>
      <c r="E203" s="4">
        <f t="shared" si="13"/>
        <v>1</v>
      </c>
      <c r="F203" s="4">
        <f t="shared" si="14"/>
        <v>1</v>
      </c>
      <c r="G203" s="63">
        <f>IF(OR(Datos!D$25&gt;Paso02!I203,Datos!D$25=Paso02!I203),Paso02!I203,0)</f>
        <v>41548</v>
      </c>
      <c r="H203" s="63">
        <f>IF(OR(Datos!D$24&lt;Paso02!I203,Datos!D$24=Paso02!I203),Paso02!I203,0)</f>
        <v>41548</v>
      </c>
      <c r="I203" s="63">
        <v>41548</v>
      </c>
      <c r="J203" s="30">
        <f>+S194</f>
        <v>4.0000000000000001E-3</v>
      </c>
      <c r="V203" s="63"/>
      <c r="W203" s="63"/>
      <c r="X203" s="4">
        <f>+AG194</f>
        <v>3019.4413000000004</v>
      </c>
    </row>
    <row r="204" spans="1:35" hidden="1">
      <c r="A204">
        <v>203</v>
      </c>
      <c r="C204">
        <f t="shared" si="15"/>
        <v>273143.94241385459</v>
      </c>
      <c r="D204" s="4">
        <f t="shared" si="12"/>
        <v>1</v>
      </c>
      <c r="E204" s="4">
        <f t="shared" si="13"/>
        <v>1</v>
      </c>
      <c r="F204" s="4">
        <f t="shared" si="14"/>
        <v>1</v>
      </c>
      <c r="G204" s="63">
        <f>IF(OR(Datos!D$25&gt;Paso02!I204,Datos!D$25=Paso02!I204),Paso02!I204,0)</f>
        <v>41579</v>
      </c>
      <c r="H204" s="63">
        <f>IF(OR(Datos!D$24&lt;Paso02!I204,Datos!D$24=Paso02!I204),Paso02!I204,0)</f>
        <v>41579</v>
      </c>
      <c r="I204" s="63">
        <v>41579</v>
      </c>
      <c r="J204" s="30">
        <f>+T194</f>
        <v>2E-3</v>
      </c>
      <c r="V204" s="63"/>
      <c r="W204" s="63"/>
      <c r="X204" s="4">
        <f>+AH194</f>
        <v>3019.4413000000004</v>
      </c>
    </row>
    <row r="205" spans="1:35" hidden="1">
      <c r="A205">
        <v>204</v>
      </c>
      <c r="C205">
        <f t="shared" si="15"/>
        <v>276709.6715986823</v>
      </c>
      <c r="D205" s="4">
        <f t="shared" si="12"/>
        <v>1</v>
      </c>
      <c r="E205" s="4">
        <f t="shared" si="13"/>
        <v>1</v>
      </c>
      <c r="F205" s="4">
        <f t="shared" si="14"/>
        <v>1</v>
      </c>
      <c r="G205" s="63">
        <f>IF(OR(Datos!D$25&gt;Paso02!I205,Datos!D$25=Paso02!I205),Paso02!I205,0)</f>
        <v>41609</v>
      </c>
      <c r="H205" s="63">
        <f>IF(OR(Datos!D$24&lt;Paso02!I205,Datos!D$24=Paso02!I205),Paso02!I205,0)</f>
        <v>41609</v>
      </c>
      <c r="I205" s="63">
        <v>41609</v>
      </c>
      <c r="J205" s="30">
        <f>+U194</f>
        <v>1E-3</v>
      </c>
      <c r="V205" s="63"/>
      <c r="W205" s="63"/>
      <c r="X205" s="4">
        <f>+AI194</f>
        <v>3019.4413000000004</v>
      </c>
    </row>
    <row r="206" spans="1:35" hidden="1">
      <c r="A206">
        <v>205</v>
      </c>
      <c r="C206">
        <f t="shared" si="15"/>
        <v>280005.82257028099</v>
      </c>
      <c r="D206" s="4">
        <f t="shared" si="12"/>
        <v>1</v>
      </c>
      <c r="E206" s="4">
        <f t="shared" si="13"/>
        <v>1</v>
      </c>
      <c r="F206" s="4">
        <f t="shared" si="14"/>
        <v>1</v>
      </c>
      <c r="G206" s="63">
        <f>IF(OR(Datos!D$25&gt;Paso02!I206,Datos!D$25=Paso02!I206),Paso02!I206,0)</f>
        <v>41640</v>
      </c>
      <c r="H206" s="63">
        <f>IF(OR(Datos!D$24&lt;Paso02!I206,Datos!D$24=Paso02!I206),Paso02!I206,0)</f>
        <v>41640</v>
      </c>
      <c r="I206" s="63">
        <v>41640</v>
      </c>
      <c r="J206" s="30">
        <f>+Paso01!B26</f>
        <v>-1.2999999999999999E-2</v>
      </c>
      <c r="K206" s="30">
        <f>+Paso01!C26</f>
        <v>0</v>
      </c>
      <c r="L206" s="30">
        <f>+Paso01!D26</f>
        <v>2E-3</v>
      </c>
      <c r="M206" s="30">
        <f>+Paso01!E26</f>
        <v>8.9999999999999993E-3</v>
      </c>
      <c r="N206" s="30">
        <f>+Paso01!F26</f>
        <v>0</v>
      </c>
      <c r="O206" s="30">
        <f>+Paso01!G26</f>
        <v>0</v>
      </c>
      <c r="P206" s="30">
        <f>+Paso01!H26</f>
        <v>-8.9999999999999993E-3</v>
      </c>
      <c r="Q206" s="30">
        <f>+Paso01!I26</f>
        <v>2E-3</v>
      </c>
      <c r="R206" s="30">
        <f>+Paso01!J26</f>
        <v>2E-3</v>
      </c>
      <c r="S206" s="30">
        <f>+Paso01!K26</f>
        <v>5.0000000000000001E-3</v>
      </c>
      <c r="T206" s="30">
        <f>+Paso01!L26</f>
        <v>-1E-3</v>
      </c>
      <c r="U206" s="30">
        <f>+Paso01!M26</f>
        <v>0</v>
      </c>
      <c r="V206" s="63"/>
      <c r="W206" s="63"/>
      <c r="X206" s="4">
        <f>+Paso01!P26</f>
        <v>3019.4413000000004</v>
      </c>
      <c r="Y206" s="4">
        <f>+Paso01!Q26</f>
        <v>3019.4413000000004</v>
      </c>
      <c r="Z206" s="4">
        <f>+Paso01!R26</f>
        <v>3019.4413000000004</v>
      </c>
      <c r="AA206" s="4">
        <f>+Paso01!S26</f>
        <v>3019.4413000000004</v>
      </c>
      <c r="AB206" s="4">
        <f>+Paso01!T26</f>
        <v>3019.4413000000004</v>
      </c>
      <c r="AC206" s="4">
        <f>+Paso01!U26</f>
        <v>3019.4413000000004</v>
      </c>
      <c r="AD206" s="4">
        <f>+Paso01!V26</f>
        <v>3019.4413000000004</v>
      </c>
      <c r="AE206" s="4">
        <f>+Paso01!W26</f>
        <v>3019.4413000000004</v>
      </c>
      <c r="AF206" s="4">
        <f>+Paso01!X26</f>
        <v>3019.4413000000004</v>
      </c>
      <c r="AG206" s="4">
        <f>+Paso01!Y26</f>
        <v>3019.4413000000004</v>
      </c>
      <c r="AH206" s="4">
        <f>+Paso01!Z26</f>
        <v>3019.4413000000004</v>
      </c>
      <c r="AI206" s="4">
        <f>+Paso01!AA26</f>
        <v>3019.4413000000004</v>
      </c>
    </row>
    <row r="207" spans="1:35" hidden="1">
      <c r="A207">
        <v>206</v>
      </c>
      <c r="C207">
        <f t="shared" si="15"/>
        <v>279385.18817686732</v>
      </c>
      <c r="D207" s="4">
        <f t="shared" si="12"/>
        <v>1</v>
      </c>
      <c r="E207" s="4">
        <f t="shared" si="13"/>
        <v>1</v>
      </c>
      <c r="F207" s="4">
        <f t="shared" si="14"/>
        <v>1</v>
      </c>
      <c r="G207" s="63">
        <f>IF(OR(Datos!D$25&gt;Paso02!I207,Datos!D$25=Paso02!I207),Paso02!I207,0)</f>
        <v>41671</v>
      </c>
      <c r="H207" s="63">
        <f>IF(OR(Datos!D$24&lt;Paso02!I207,Datos!D$24=Paso02!I207),Paso02!I207,0)</f>
        <v>41671</v>
      </c>
      <c r="I207" s="63">
        <v>41671</v>
      </c>
      <c r="J207" s="30">
        <f>+K206</f>
        <v>0</v>
      </c>
      <c r="V207" s="63"/>
      <c r="W207" s="63"/>
      <c r="X207" s="4">
        <f>+Y206</f>
        <v>3019.4413000000004</v>
      </c>
    </row>
    <row r="208" spans="1:35" hidden="1">
      <c r="A208">
        <v>207</v>
      </c>
      <c r="C208">
        <f t="shared" si="15"/>
        <v>282404.62947686733</v>
      </c>
      <c r="D208" s="4">
        <f t="shared" si="12"/>
        <v>1</v>
      </c>
      <c r="E208" s="4">
        <f t="shared" si="13"/>
        <v>1</v>
      </c>
      <c r="F208" s="4">
        <f t="shared" si="14"/>
        <v>1</v>
      </c>
      <c r="G208" s="63">
        <f>IF(OR(Datos!D$25&gt;Paso02!I208,Datos!D$25=Paso02!I208),Paso02!I208,0)</f>
        <v>41699</v>
      </c>
      <c r="H208" s="63">
        <f>IF(OR(Datos!D$24&lt;Paso02!I208,Datos!D$24=Paso02!I208),Paso02!I208,0)</f>
        <v>41699</v>
      </c>
      <c r="I208" s="63">
        <v>41699</v>
      </c>
      <c r="J208" s="30">
        <f>+L206</f>
        <v>2E-3</v>
      </c>
      <c r="V208" s="63"/>
      <c r="W208" s="63"/>
      <c r="X208" s="4">
        <f>+Z206</f>
        <v>3019.4413000000004</v>
      </c>
    </row>
    <row r="209" spans="1:35" hidden="1">
      <c r="A209">
        <v>208</v>
      </c>
      <c r="C209">
        <f t="shared" si="15"/>
        <v>285988.88003582106</v>
      </c>
      <c r="D209" s="4">
        <f t="shared" si="12"/>
        <v>1</v>
      </c>
      <c r="E209" s="4">
        <f t="shared" si="13"/>
        <v>1</v>
      </c>
      <c r="F209" s="4">
        <f t="shared" si="14"/>
        <v>1</v>
      </c>
      <c r="G209" s="63">
        <f>IF(OR(Datos!D$25&gt;Paso02!I209,Datos!D$25=Paso02!I209),Paso02!I209,0)</f>
        <v>41730</v>
      </c>
      <c r="H209" s="63">
        <f>IF(OR(Datos!D$24&lt;Paso02!I209,Datos!D$24=Paso02!I209),Paso02!I209,0)</f>
        <v>41730</v>
      </c>
      <c r="I209" s="63">
        <v>41730</v>
      </c>
      <c r="J209" s="30">
        <f>+M206</f>
        <v>8.9999999999999993E-3</v>
      </c>
      <c r="V209" s="63"/>
      <c r="W209" s="63"/>
      <c r="X209" s="4">
        <f>+AA206</f>
        <v>3019.4413000000004</v>
      </c>
    </row>
    <row r="210" spans="1:35" hidden="1">
      <c r="A210">
        <v>209</v>
      </c>
      <c r="C210">
        <f t="shared" si="15"/>
        <v>291582.22125614347</v>
      </c>
      <c r="D210" s="4">
        <f t="shared" si="12"/>
        <v>1</v>
      </c>
      <c r="E210" s="4">
        <f t="shared" si="13"/>
        <v>1</v>
      </c>
      <c r="F210" s="4">
        <f t="shared" si="14"/>
        <v>1</v>
      </c>
      <c r="G210" s="63">
        <f>IF(OR(Datos!D$25&gt;Paso02!I210,Datos!D$25=Paso02!I210),Paso02!I210,0)</f>
        <v>41760</v>
      </c>
      <c r="H210" s="63">
        <f>IF(OR(Datos!D$24&lt;Paso02!I210,Datos!D$24=Paso02!I210),Paso02!I210,0)</f>
        <v>41760</v>
      </c>
      <c r="I210" s="63">
        <v>41760</v>
      </c>
      <c r="J210" s="30">
        <f>+N206</f>
        <v>0</v>
      </c>
      <c r="V210" s="63"/>
      <c r="W210" s="63"/>
      <c r="X210" s="4">
        <f>+AB206</f>
        <v>3019.4413000000004</v>
      </c>
    </row>
    <row r="211" spans="1:35" hidden="1">
      <c r="A211">
        <v>210</v>
      </c>
      <c r="C211">
        <f t="shared" si="15"/>
        <v>294601.66255614348</v>
      </c>
      <c r="D211" s="4">
        <f t="shared" si="12"/>
        <v>1</v>
      </c>
      <c r="E211" s="4">
        <f t="shared" si="13"/>
        <v>1</v>
      </c>
      <c r="F211" s="4">
        <f t="shared" si="14"/>
        <v>1</v>
      </c>
      <c r="G211" s="63">
        <f>IF(OR(Datos!D$25&gt;Paso02!I211,Datos!D$25=Paso02!I211),Paso02!I211,0)</f>
        <v>41791</v>
      </c>
      <c r="H211" s="63">
        <f>IF(OR(Datos!D$24&lt;Paso02!I211,Datos!D$24=Paso02!I211),Paso02!I211,0)</f>
        <v>41791</v>
      </c>
      <c r="I211" s="63">
        <v>41791</v>
      </c>
      <c r="J211" s="30">
        <f>+O206</f>
        <v>0</v>
      </c>
      <c r="V211" s="63"/>
      <c r="W211" s="63"/>
      <c r="X211" s="4">
        <f>+AC206</f>
        <v>3019.4413000000004</v>
      </c>
    </row>
    <row r="212" spans="1:35" hidden="1">
      <c r="A212">
        <v>211</v>
      </c>
      <c r="C212">
        <f t="shared" si="15"/>
        <v>297621.10385614348</v>
      </c>
      <c r="D212" s="4">
        <f t="shared" si="12"/>
        <v>1</v>
      </c>
      <c r="E212" s="4">
        <f t="shared" si="13"/>
        <v>1</v>
      </c>
      <c r="F212" s="4">
        <f t="shared" si="14"/>
        <v>1</v>
      </c>
      <c r="G212" s="63">
        <f>IF(OR(Datos!D$25&gt;Paso02!I212,Datos!D$25=Paso02!I212),Paso02!I212,0)</f>
        <v>41821</v>
      </c>
      <c r="H212" s="63">
        <f>IF(OR(Datos!D$24&lt;Paso02!I212,Datos!D$24=Paso02!I212),Paso02!I212,0)</f>
        <v>41821</v>
      </c>
      <c r="I212" s="63">
        <v>41821</v>
      </c>
      <c r="J212" s="30">
        <f>+P206</f>
        <v>-8.9999999999999993E-3</v>
      </c>
      <c r="V212" s="63"/>
      <c r="W212" s="63"/>
      <c r="X212" s="4">
        <f>+AD206</f>
        <v>3019.4413000000004</v>
      </c>
    </row>
    <row r="213" spans="1:35" hidden="1">
      <c r="A213">
        <v>212</v>
      </c>
      <c r="C213">
        <f t="shared" si="15"/>
        <v>297961.9552214382</v>
      </c>
      <c r="D213" s="4">
        <f t="shared" si="12"/>
        <v>1</v>
      </c>
      <c r="E213" s="4">
        <f t="shared" si="13"/>
        <v>1</v>
      </c>
      <c r="F213" s="4">
        <f t="shared" si="14"/>
        <v>1</v>
      </c>
      <c r="G213" s="63">
        <f>IF(OR(Datos!D$25&gt;Paso02!I213,Datos!D$25=Paso02!I213),Paso02!I213,0)</f>
        <v>41852</v>
      </c>
      <c r="H213" s="63">
        <f>IF(OR(Datos!D$24&lt;Paso02!I213,Datos!D$24=Paso02!I213),Paso02!I213,0)</f>
        <v>41852</v>
      </c>
      <c r="I213" s="63">
        <v>41852</v>
      </c>
      <c r="J213" s="30">
        <f>+Q206</f>
        <v>2E-3</v>
      </c>
      <c r="V213" s="63"/>
      <c r="W213" s="63"/>
      <c r="X213" s="4">
        <f>+AE206</f>
        <v>3019.4413000000004</v>
      </c>
    </row>
    <row r="214" spans="1:35" hidden="1">
      <c r="A214">
        <v>213</v>
      </c>
      <c r="C214">
        <f t="shared" si="15"/>
        <v>301577.32043188106</v>
      </c>
      <c r="D214" s="4">
        <f t="shared" si="12"/>
        <v>1</v>
      </c>
      <c r="E214" s="4">
        <f t="shared" si="13"/>
        <v>1</v>
      </c>
      <c r="F214" s="4">
        <f t="shared" si="14"/>
        <v>1</v>
      </c>
      <c r="G214" s="63">
        <f>IF(OR(Datos!D$25&gt;Paso02!I214,Datos!D$25=Paso02!I214),Paso02!I214,0)</f>
        <v>41883</v>
      </c>
      <c r="H214" s="63">
        <f>IF(OR(Datos!D$24&lt;Paso02!I214,Datos!D$24=Paso02!I214),Paso02!I214,0)</f>
        <v>41883</v>
      </c>
      <c r="I214" s="63">
        <v>41883</v>
      </c>
      <c r="J214" s="30">
        <f>+R206</f>
        <v>2E-3</v>
      </c>
      <c r="V214" s="63"/>
      <c r="W214" s="63"/>
      <c r="X214" s="4">
        <f>+AF206</f>
        <v>3019.4413000000004</v>
      </c>
    </row>
    <row r="215" spans="1:35" hidden="1">
      <c r="A215">
        <v>214</v>
      </c>
      <c r="C215">
        <f t="shared" si="15"/>
        <v>305199.91637274483</v>
      </c>
      <c r="D215" s="4">
        <f t="shared" si="12"/>
        <v>1</v>
      </c>
      <c r="E215" s="4">
        <f t="shared" si="13"/>
        <v>1</v>
      </c>
      <c r="F215" s="4">
        <f t="shared" si="14"/>
        <v>1</v>
      </c>
      <c r="G215" s="63">
        <f>IF(OR(Datos!D$25&gt;Paso02!I215,Datos!D$25=Paso02!I215),Paso02!I215,0)</f>
        <v>41913</v>
      </c>
      <c r="H215" s="63">
        <f>IF(OR(Datos!D$24&lt;Paso02!I215,Datos!D$24=Paso02!I215),Paso02!I215,0)</f>
        <v>41913</v>
      </c>
      <c r="I215" s="63">
        <v>41913</v>
      </c>
      <c r="J215" s="30">
        <f>+S206</f>
        <v>5.0000000000000001E-3</v>
      </c>
      <c r="V215" s="63"/>
      <c r="W215" s="63"/>
      <c r="X215" s="4">
        <f>+AG206</f>
        <v>3019.4413000000004</v>
      </c>
    </row>
    <row r="216" spans="1:35" hidden="1">
      <c r="A216">
        <v>215</v>
      </c>
      <c r="C216">
        <f t="shared" si="15"/>
        <v>0</v>
      </c>
      <c r="D216" s="4">
        <f t="shared" si="12"/>
        <v>0</v>
      </c>
      <c r="E216" s="4">
        <f t="shared" si="13"/>
        <v>1</v>
      </c>
      <c r="F216" s="4">
        <f t="shared" si="14"/>
        <v>0</v>
      </c>
      <c r="G216" s="63">
        <f>IF(OR(Datos!D$25&gt;Paso02!I216,Datos!D$25=Paso02!I216),Paso02!I216,0)</f>
        <v>0</v>
      </c>
      <c r="H216" s="63">
        <f>IF(OR(Datos!D$24&lt;Paso02!I216,Datos!D$24=Paso02!I216),Paso02!I216,0)</f>
        <v>41944</v>
      </c>
      <c r="I216" s="63">
        <v>41944</v>
      </c>
      <c r="J216" s="30">
        <f>+T206</f>
        <v>-1E-3</v>
      </c>
      <c r="V216" s="63"/>
      <c r="W216" s="63"/>
      <c r="X216" s="4">
        <f>+AH206</f>
        <v>3019.4413000000004</v>
      </c>
    </row>
    <row r="217" spans="1:35" hidden="1">
      <c r="A217">
        <v>216</v>
      </c>
      <c r="C217">
        <f t="shared" si="15"/>
        <v>0</v>
      </c>
      <c r="D217" s="4">
        <f t="shared" si="12"/>
        <v>0</v>
      </c>
      <c r="E217" s="4">
        <f t="shared" si="13"/>
        <v>1</v>
      </c>
      <c r="F217" s="4">
        <f t="shared" si="14"/>
        <v>0</v>
      </c>
      <c r="G217" s="63">
        <f>IF(OR(Datos!D$25&gt;Paso02!I217,Datos!D$25=Paso02!I217),Paso02!I217,0)</f>
        <v>0</v>
      </c>
      <c r="H217" s="63">
        <f>IF(OR(Datos!D$24&lt;Paso02!I217,Datos!D$24=Paso02!I217),Paso02!I217,0)</f>
        <v>41974</v>
      </c>
      <c r="I217" s="63">
        <v>41974</v>
      </c>
      <c r="J217" s="30">
        <f>+U206</f>
        <v>0</v>
      </c>
      <c r="V217" s="63"/>
      <c r="W217" s="63"/>
      <c r="X217" s="4">
        <f>+AI206</f>
        <v>3019.4413000000004</v>
      </c>
    </row>
    <row r="218" spans="1:35" hidden="1">
      <c r="A218">
        <v>217</v>
      </c>
      <c r="C218">
        <f t="shared" si="15"/>
        <v>0</v>
      </c>
      <c r="D218" s="4">
        <f t="shared" si="12"/>
        <v>0</v>
      </c>
      <c r="E218" s="4">
        <f t="shared" si="13"/>
        <v>1</v>
      </c>
      <c r="F218" s="4">
        <f t="shared" si="14"/>
        <v>0</v>
      </c>
      <c r="G218" s="63">
        <f>IF(OR(Datos!D$25&gt;Paso02!I218,Datos!D$25=Paso02!I218),Paso02!I218,0)</f>
        <v>0</v>
      </c>
      <c r="H218" s="63">
        <f>IF(OR(Datos!D$24&lt;Paso02!I218,Datos!D$24=Paso02!I218),Paso02!I218,0)</f>
        <v>42005</v>
      </c>
      <c r="I218" s="63">
        <v>42005</v>
      </c>
      <c r="J218" s="30">
        <f>+Paso01!B27</f>
        <v>0</v>
      </c>
      <c r="K218" s="30">
        <f>+Paso01!C27</f>
        <v>0</v>
      </c>
      <c r="L218" s="30">
        <f>+Paso01!D27</f>
        <v>0</v>
      </c>
      <c r="M218" s="30">
        <f>+Paso01!E27</f>
        <v>0</v>
      </c>
      <c r="N218" s="30">
        <f>+Paso01!F27</f>
        <v>0</v>
      </c>
      <c r="O218" s="30">
        <f>+Paso01!G27</f>
        <v>0</v>
      </c>
      <c r="P218" s="30">
        <f>+Paso01!H27</f>
        <v>0</v>
      </c>
      <c r="Q218" s="30">
        <f>+Paso01!I27</f>
        <v>0</v>
      </c>
      <c r="R218" s="30">
        <f>+Paso01!J27</f>
        <v>0</v>
      </c>
      <c r="S218" s="30">
        <f>+Paso01!K27</f>
        <v>0</v>
      </c>
      <c r="T218" s="30">
        <f>+Paso01!L27</f>
        <v>0</v>
      </c>
      <c r="U218" s="30">
        <f>+Paso01!M27</f>
        <v>0</v>
      </c>
      <c r="V218" s="63"/>
      <c r="W218" s="63"/>
      <c r="X218" s="4">
        <f>+Paso01!P27</f>
        <v>3019.4413000000004</v>
      </c>
      <c r="Y218" s="4">
        <f>+Paso01!Q27</f>
        <v>3019.4413000000004</v>
      </c>
      <c r="Z218" s="4">
        <f>+Paso01!R27</f>
        <v>3019.4413000000004</v>
      </c>
      <c r="AA218" s="4">
        <f>+Paso01!S27</f>
        <v>3019.4413000000004</v>
      </c>
      <c r="AB218" s="4">
        <f>+Paso01!T27</f>
        <v>3019.4413000000004</v>
      </c>
      <c r="AC218" s="4">
        <f>+Paso01!U27</f>
        <v>3019.4413000000004</v>
      </c>
      <c r="AD218" s="4">
        <f>+Paso01!V27</f>
        <v>3019.4413000000004</v>
      </c>
      <c r="AE218" s="4">
        <f>+Paso01!W27</f>
        <v>3019.4413000000004</v>
      </c>
      <c r="AF218" s="4">
        <f>+Paso01!X27</f>
        <v>3019.4413000000004</v>
      </c>
      <c r="AG218" s="4">
        <f>+Paso01!Y27</f>
        <v>3019.4413000000004</v>
      </c>
      <c r="AH218" s="4">
        <f>+Paso01!Z27</f>
        <v>3019.4413000000004</v>
      </c>
      <c r="AI218" s="4">
        <f>+Paso01!AA27</f>
        <v>3019.4413000000004</v>
      </c>
    </row>
    <row r="219" spans="1:35" hidden="1">
      <c r="A219">
        <v>218</v>
      </c>
      <c r="C219">
        <f t="shared" si="15"/>
        <v>0</v>
      </c>
      <c r="D219" s="4">
        <f t="shared" si="12"/>
        <v>0</v>
      </c>
      <c r="E219" s="4">
        <f t="shared" si="13"/>
        <v>1</v>
      </c>
      <c r="F219" s="4">
        <f t="shared" si="14"/>
        <v>0</v>
      </c>
      <c r="G219" s="63">
        <f>IF(OR(Datos!D$25&gt;Paso02!I219,Datos!D$25=Paso02!I219),Paso02!I219,0)</f>
        <v>0</v>
      </c>
      <c r="H219" s="63">
        <f>IF(OR(Datos!D$24&lt;Paso02!I219,Datos!D$24=Paso02!I219),Paso02!I219,0)</f>
        <v>42036</v>
      </c>
      <c r="I219" s="63">
        <v>42036</v>
      </c>
      <c r="J219" s="30">
        <f>+K218</f>
        <v>0</v>
      </c>
      <c r="V219" s="63"/>
      <c r="W219" s="63"/>
      <c r="X219" s="4">
        <f>+Y218</f>
        <v>3019.4413000000004</v>
      </c>
    </row>
    <row r="220" spans="1:35" hidden="1">
      <c r="A220">
        <v>219</v>
      </c>
      <c r="C220">
        <f t="shared" si="15"/>
        <v>0</v>
      </c>
      <c r="D220" s="4">
        <f t="shared" si="12"/>
        <v>0</v>
      </c>
      <c r="E220" s="4">
        <f t="shared" si="13"/>
        <v>1</v>
      </c>
      <c r="F220" s="4">
        <f t="shared" si="14"/>
        <v>0</v>
      </c>
      <c r="G220" s="63">
        <f>IF(OR(Datos!D$25&gt;Paso02!I220,Datos!D$25=Paso02!I220),Paso02!I220,0)</f>
        <v>0</v>
      </c>
      <c r="H220" s="63">
        <f>IF(OR(Datos!D$24&lt;Paso02!I220,Datos!D$24=Paso02!I220),Paso02!I220,0)</f>
        <v>42064</v>
      </c>
      <c r="I220" s="63">
        <v>42064</v>
      </c>
      <c r="J220" s="30">
        <f>+L218</f>
        <v>0</v>
      </c>
      <c r="V220" s="63"/>
      <c r="W220" s="63"/>
      <c r="X220" s="4">
        <f>+Z218</f>
        <v>3019.4413000000004</v>
      </c>
    </row>
    <row r="221" spans="1:35" hidden="1">
      <c r="A221">
        <v>220</v>
      </c>
      <c r="C221">
        <f t="shared" si="15"/>
        <v>0</v>
      </c>
      <c r="D221" s="4">
        <f t="shared" si="12"/>
        <v>0</v>
      </c>
      <c r="E221" s="4">
        <f t="shared" si="13"/>
        <v>1</v>
      </c>
      <c r="F221" s="4">
        <f t="shared" si="14"/>
        <v>0</v>
      </c>
      <c r="G221" s="63">
        <f>IF(OR(Datos!D$25&gt;Paso02!I221,Datos!D$25=Paso02!I221),Paso02!I221,0)</f>
        <v>0</v>
      </c>
      <c r="H221" s="63">
        <f>IF(OR(Datos!D$24&lt;Paso02!I221,Datos!D$24=Paso02!I221),Paso02!I221,0)</f>
        <v>42095</v>
      </c>
      <c r="I221" s="63">
        <v>42095</v>
      </c>
      <c r="J221" s="30">
        <f>+M218</f>
        <v>0</v>
      </c>
      <c r="V221" s="63"/>
      <c r="W221" s="63"/>
      <c r="X221" s="4">
        <f>+AA218</f>
        <v>3019.4413000000004</v>
      </c>
    </row>
    <row r="222" spans="1:35" hidden="1">
      <c r="A222">
        <v>221</v>
      </c>
      <c r="C222">
        <f t="shared" si="15"/>
        <v>0</v>
      </c>
      <c r="D222" s="4">
        <f t="shared" si="12"/>
        <v>0</v>
      </c>
      <c r="E222" s="4">
        <f t="shared" si="13"/>
        <v>1</v>
      </c>
      <c r="F222" s="4">
        <f t="shared" si="14"/>
        <v>0</v>
      </c>
      <c r="G222" s="63">
        <f>IF(OR(Datos!D$25&gt;Paso02!I222,Datos!D$25=Paso02!I222),Paso02!I222,0)</f>
        <v>0</v>
      </c>
      <c r="H222" s="63">
        <f>IF(OR(Datos!D$24&lt;Paso02!I222,Datos!D$24=Paso02!I222),Paso02!I222,0)</f>
        <v>42125</v>
      </c>
      <c r="I222" s="63">
        <v>42125</v>
      </c>
      <c r="J222" s="30">
        <f>+N218</f>
        <v>0</v>
      </c>
      <c r="V222" s="63"/>
      <c r="W222" s="63"/>
      <c r="X222" s="4">
        <f>+AB218</f>
        <v>3019.4413000000004</v>
      </c>
    </row>
    <row r="223" spans="1:35" hidden="1">
      <c r="A223">
        <v>222</v>
      </c>
      <c r="C223">
        <f t="shared" si="15"/>
        <v>0</v>
      </c>
      <c r="D223" s="4">
        <f t="shared" si="12"/>
        <v>0</v>
      </c>
      <c r="E223" s="4">
        <f t="shared" si="13"/>
        <v>1</v>
      </c>
      <c r="F223" s="4">
        <f t="shared" si="14"/>
        <v>0</v>
      </c>
      <c r="G223" s="63">
        <f>IF(OR(Datos!D$25&gt;Paso02!I223,Datos!D$25=Paso02!I223),Paso02!I223,0)</f>
        <v>0</v>
      </c>
      <c r="H223" s="63">
        <f>IF(OR(Datos!D$24&lt;Paso02!I223,Datos!D$24=Paso02!I223),Paso02!I223,0)</f>
        <v>42156</v>
      </c>
      <c r="I223" s="63">
        <v>42156</v>
      </c>
      <c r="J223" s="30">
        <f>+O218</f>
        <v>0</v>
      </c>
      <c r="V223" s="63"/>
      <c r="W223" s="63"/>
      <c r="X223" s="4">
        <f>+AC218</f>
        <v>3019.4413000000004</v>
      </c>
    </row>
    <row r="224" spans="1:35" hidden="1">
      <c r="A224">
        <v>223</v>
      </c>
      <c r="C224">
        <f t="shared" si="15"/>
        <v>0</v>
      </c>
      <c r="D224" s="4">
        <f t="shared" si="12"/>
        <v>0</v>
      </c>
      <c r="E224" s="4">
        <f t="shared" si="13"/>
        <v>1</v>
      </c>
      <c r="F224" s="4">
        <f t="shared" si="14"/>
        <v>0</v>
      </c>
      <c r="G224" s="63">
        <f>IF(OR(Datos!D$25&gt;Paso02!I224,Datos!D$25=Paso02!I224),Paso02!I224,0)</f>
        <v>0</v>
      </c>
      <c r="H224" s="63">
        <f>IF(OR(Datos!D$24&lt;Paso02!I224,Datos!D$24=Paso02!I224),Paso02!I224,0)</f>
        <v>42186</v>
      </c>
      <c r="I224" s="63">
        <v>42186</v>
      </c>
      <c r="J224" s="30">
        <f>+P218</f>
        <v>0</v>
      </c>
      <c r="V224" s="63"/>
      <c r="W224" s="63"/>
      <c r="X224" s="4">
        <f>+AD218</f>
        <v>3019.4413000000004</v>
      </c>
    </row>
    <row r="225" spans="1:35" hidden="1">
      <c r="A225">
        <v>224</v>
      </c>
      <c r="C225">
        <f t="shared" si="15"/>
        <v>0</v>
      </c>
      <c r="D225" s="4">
        <f t="shared" si="12"/>
        <v>0</v>
      </c>
      <c r="E225" s="4">
        <f t="shared" si="13"/>
        <v>1</v>
      </c>
      <c r="F225" s="4">
        <f t="shared" si="14"/>
        <v>0</v>
      </c>
      <c r="G225" s="63">
        <f>IF(OR(Datos!D$25&gt;Paso02!I225,Datos!D$25=Paso02!I225),Paso02!I225,0)</f>
        <v>0</v>
      </c>
      <c r="H225" s="63">
        <f>IF(OR(Datos!D$24&lt;Paso02!I225,Datos!D$24=Paso02!I225),Paso02!I225,0)</f>
        <v>42217</v>
      </c>
      <c r="I225" s="63">
        <v>42217</v>
      </c>
      <c r="J225" s="30">
        <f>+Q218</f>
        <v>0</v>
      </c>
      <c r="V225" s="63"/>
      <c r="W225" s="63"/>
      <c r="X225" s="4">
        <f>+AE218</f>
        <v>3019.4413000000004</v>
      </c>
    </row>
    <row r="226" spans="1:35" hidden="1">
      <c r="A226">
        <v>225</v>
      </c>
      <c r="C226">
        <f t="shared" si="15"/>
        <v>0</v>
      </c>
      <c r="D226" s="4">
        <f t="shared" si="12"/>
        <v>0</v>
      </c>
      <c r="E226" s="4">
        <f t="shared" si="13"/>
        <v>1</v>
      </c>
      <c r="F226" s="4">
        <f t="shared" si="14"/>
        <v>0</v>
      </c>
      <c r="G226" s="63">
        <f>IF(OR(Datos!D$25&gt;Paso02!I226,Datos!D$25=Paso02!I226),Paso02!I226,0)</f>
        <v>0</v>
      </c>
      <c r="H226" s="63">
        <f>IF(OR(Datos!D$24&lt;Paso02!I226,Datos!D$24=Paso02!I226),Paso02!I226,0)</f>
        <v>42248</v>
      </c>
      <c r="I226" s="63">
        <v>42248</v>
      </c>
      <c r="J226" s="30">
        <f>+R218</f>
        <v>0</v>
      </c>
      <c r="V226" s="63"/>
      <c r="W226" s="63"/>
      <c r="X226" s="4">
        <f>+AF218</f>
        <v>3019.4413000000004</v>
      </c>
    </row>
    <row r="227" spans="1:35" hidden="1">
      <c r="A227">
        <v>226</v>
      </c>
      <c r="C227">
        <f t="shared" si="15"/>
        <v>0</v>
      </c>
      <c r="D227" s="4">
        <f t="shared" si="12"/>
        <v>0</v>
      </c>
      <c r="E227" s="4">
        <f t="shared" si="13"/>
        <v>1</v>
      </c>
      <c r="F227" s="4">
        <f t="shared" si="14"/>
        <v>0</v>
      </c>
      <c r="G227" s="63">
        <f>IF(OR(Datos!D$25&gt;Paso02!I227,Datos!D$25=Paso02!I227),Paso02!I227,0)</f>
        <v>0</v>
      </c>
      <c r="H227" s="63">
        <f>IF(OR(Datos!D$24&lt;Paso02!I227,Datos!D$24=Paso02!I227),Paso02!I227,0)</f>
        <v>42278</v>
      </c>
      <c r="I227" s="63">
        <v>42278</v>
      </c>
      <c r="J227" s="30">
        <f>+S218</f>
        <v>0</v>
      </c>
      <c r="V227" s="63"/>
      <c r="W227" s="63"/>
      <c r="X227" s="4">
        <f>+AG218</f>
        <v>3019.4413000000004</v>
      </c>
    </row>
    <row r="228" spans="1:35" hidden="1">
      <c r="A228">
        <v>227</v>
      </c>
      <c r="C228">
        <f t="shared" si="15"/>
        <v>0</v>
      </c>
      <c r="D228" s="4">
        <f t="shared" si="12"/>
        <v>0</v>
      </c>
      <c r="E228" s="4">
        <f t="shared" si="13"/>
        <v>1</v>
      </c>
      <c r="F228" s="4">
        <f t="shared" si="14"/>
        <v>0</v>
      </c>
      <c r="G228" s="63">
        <f>IF(OR(Datos!D$25&gt;Paso02!I228,Datos!D$25=Paso02!I228),Paso02!I228,0)</f>
        <v>0</v>
      </c>
      <c r="H228" s="63">
        <f>IF(OR(Datos!D$24&lt;Paso02!I228,Datos!D$24=Paso02!I228),Paso02!I228,0)</f>
        <v>42309</v>
      </c>
      <c r="I228" s="63">
        <v>42309</v>
      </c>
      <c r="J228" s="30">
        <f>+T218</f>
        <v>0</v>
      </c>
      <c r="V228" s="63"/>
      <c r="W228" s="63"/>
      <c r="X228" s="4">
        <f>+AH218</f>
        <v>3019.4413000000004</v>
      </c>
    </row>
    <row r="229" spans="1:35" hidden="1">
      <c r="A229">
        <v>228</v>
      </c>
      <c r="C229">
        <f t="shared" si="15"/>
        <v>0</v>
      </c>
      <c r="D229" s="4">
        <f t="shared" si="12"/>
        <v>0</v>
      </c>
      <c r="E229" s="4">
        <f t="shared" si="13"/>
        <v>1</v>
      </c>
      <c r="F229" s="4">
        <f t="shared" si="14"/>
        <v>0</v>
      </c>
      <c r="G229" s="63">
        <f>IF(OR(Datos!D$25&gt;Paso02!I229,Datos!D$25=Paso02!I229),Paso02!I229,0)</f>
        <v>0</v>
      </c>
      <c r="H229" s="63">
        <f>IF(OR(Datos!D$24&lt;Paso02!I229,Datos!D$24=Paso02!I229),Paso02!I229,0)</f>
        <v>42339</v>
      </c>
      <c r="I229" s="63">
        <v>42339</v>
      </c>
      <c r="J229" s="30">
        <f>+U218</f>
        <v>0</v>
      </c>
      <c r="V229" s="63"/>
      <c r="W229" s="63"/>
      <c r="X229" s="4">
        <f>+AI218</f>
        <v>3019.4413000000004</v>
      </c>
    </row>
    <row r="230" spans="1:35" hidden="1">
      <c r="A230">
        <v>229</v>
      </c>
      <c r="C230">
        <f t="shared" si="15"/>
        <v>0</v>
      </c>
      <c r="D230" s="4">
        <f t="shared" si="12"/>
        <v>0</v>
      </c>
      <c r="E230" s="4">
        <f t="shared" si="13"/>
        <v>1</v>
      </c>
      <c r="F230" s="4">
        <f t="shared" si="14"/>
        <v>0</v>
      </c>
      <c r="G230" s="63">
        <f>IF(OR(Datos!D$25&gt;Paso02!I230,Datos!D$25=Paso02!I230),Paso02!I230,0)</f>
        <v>0</v>
      </c>
      <c r="H230" s="63">
        <f>IF(OR(Datos!D$24&lt;Paso02!I230,Datos!D$24=Paso02!I230),Paso02!I230,0)</f>
        <v>42370</v>
      </c>
      <c r="I230" s="63">
        <v>42370</v>
      </c>
      <c r="J230" s="30">
        <f>+Paso01!B28</f>
        <v>0</v>
      </c>
      <c r="K230" s="30">
        <f>+Paso01!C28</f>
        <v>0</v>
      </c>
      <c r="L230" s="30">
        <f>+Paso01!D28</f>
        <v>0</v>
      </c>
      <c r="M230" s="30">
        <f>+Paso01!E28</f>
        <v>0</v>
      </c>
      <c r="N230" s="30">
        <f>+Paso01!F28</f>
        <v>0</v>
      </c>
      <c r="O230" s="30">
        <f>+Paso01!G28</f>
        <v>0</v>
      </c>
      <c r="P230" s="30">
        <f>+Paso01!H28</f>
        <v>0</v>
      </c>
      <c r="Q230" s="30">
        <f>+Paso01!I28</f>
        <v>0</v>
      </c>
      <c r="R230" s="30">
        <f>+Paso01!J28</f>
        <v>0</v>
      </c>
      <c r="S230" s="30">
        <f>+Paso01!K28</f>
        <v>0</v>
      </c>
      <c r="T230" s="30">
        <f>+Paso01!L28</f>
        <v>0</v>
      </c>
      <c r="U230" s="30">
        <f>+Paso01!M28</f>
        <v>0</v>
      </c>
      <c r="V230" s="63"/>
      <c r="W230" s="63"/>
      <c r="X230" s="4">
        <f>+Paso01!P28</f>
        <v>3066.4763000000003</v>
      </c>
      <c r="Y230" s="4">
        <f>+Paso01!Q28</f>
        <v>3066.4763000000003</v>
      </c>
      <c r="Z230" s="4">
        <f>+Paso01!R28</f>
        <v>3066.4763000000003</v>
      </c>
      <c r="AA230" s="4">
        <f>+Paso01!S28</f>
        <v>3066.4763000000003</v>
      </c>
      <c r="AB230" s="4">
        <f>+Paso01!T28</f>
        <v>3066.4763000000003</v>
      </c>
      <c r="AC230" s="4">
        <f>+Paso01!U28</f>
        <v>3066.4763000000003</v>
      </c>
      <c r="AD230" s="4">
        <f>+Paso01!V28</f>
        <v>3066.4763000000003</v>
      </c>
      <c r="AE230" s="4">
        <f>+Paso01!W28</f>
        <v>3066.4763000000003</v>
      </c>
      <c r="AF230" s="4">
        <f>+Paso01!X28</f>
        <v>3066.4763000000003</v>
      </c>
      <c r="AG230" s="4">
        <f>+Paso01!Y28</f>
        <v>3066.4763000000003</v>
      </c>
      <c r="AH230" s="4">
        <f>+Paso01!Z28</f>
        <v>3066.4763000000003</v>
      </c>
      <c r="AI230" s="4">
        <f>+Paso01!AA28</f>
        <v>3066.4763000000003</v>
      </c>
    </row>
    <row r="231" spans="1:35" hidden="1">
      <c r="A231">
        <v>230</v>
      </c>
      <c r="C231">
        <f t="shared" si="15"/>
        <v>0</v>
      </c>
      <c r="D231" s="4">
        <f t="shared" si="12"/>
        <v>0</v>
      </c>
      <c r="E231" s="4">
        <f t="shared" si="13"/>
        <v>1</v>
      </c>
      <c r="F231" s="4">
        <f t="shared" si="14"/>
        <v>0</v>
      </c>
      <c r="G231" s="63">
        <f>IF(OR(Datos!D$25&gt;Paso02!I231,Datos!D$25=Paso02!I231),Paso02!I231,0)</f>
        <v>0</v>
      </c>
      <c r="H231" s="63">
        <f>IF(OR(Datos!D$24&lt;Paso02!I231,Datos!D$24=Paso02!I231),Paso02!I231,0)</f>
        <v>42401</v>
      </c>
      <c r="I231" s="63">
        <v>42401</v>
      </c>
      <c r="J231" s="30">
        <f>+K230</f>
        <v>0</v>
      </c>
      <c r="V231" s="63"/>
      <c r="W231" s="63"/>
      <c r="X231" s="4">
        <f>+Y230</f>
        <v>3066.4763000000003</v>
      </c>
    </row>
    <row r="232" spans="1:35" hidden="1">
      <c r="A232">
        <v>231</v>
      </c>
      <c r="C232">
        <f t="shared" si="15"/>
        <v>0</v>
      </c>
      <c r="D232" s="4">
        <f t="shared" si="12"/>
        <v>0</v>
      </c>
      <c r="E232" s="4">
        <f t="shared" si="13"/>
        <v>1</v>
      </c>
      <c r="F232" s="4">
        <f t="shared" si="14"/>
        <v>0</v>
      </c>
      <c r="G232" s="63">
        <f>IF(OR(Datos!D$25&gt;Paso02!I232,Datos!D$25=Paso02!I232),Paso02!I232,0)</f>
        <v>0</v>
      </c>
      <c r="H232" s="63">
        <f>IF(OR(Datos!D$24&lt;Paso02!I232,Datos!D$24=Paso02!I232),Paso02!I232,0)</f>
        <v>42430</v>
      </c>
      <c r="I232" s="63">
        <v>42430</v>
      </c>
      <c r="J232" s="30">
        <f>+L230</f>
        <v>0</v>
      </c>
      <c r="V232" s="63"/>
      <c r="W232" s="63"/>
      <c r="X232" s="4">
        <f>+Z230</f>
        <v>3066.4763000000003</v>
      </c>
    </row>
    <row r="233" spans="1:35" hidden="1">
      <c r="A233">
        <v>232</v>
      </c>
      <c r="C233">
        <f t="shared" si="15"/>
        <v>0</v>
      </c>
      <c r="D233" s="4">
        <f t="shared" si="12"/>
        <v>0</v>
      </c>
      <c r="E233" s="4">
        <f t="shared" si="13"/>
        <v>1</v>
      </c>
      <c r="F233" s="4">
        <f t="shared" si="14"/>
        <v>0</v>
      </c>
      <c r="G233" s="63">
        <f>IF(OR(Datos!D$25&gt;Paso02!I233,Datos!D$25=Paso02!I233),Paso02!I233,0)</f>
        <v>0</v>
      </c>
      <c r="H233" s="63">
        <f>IF(OR(Datos!D$24&lt;Paso02!I233,Datos!D$24=Paso02!I233),Paso02!I233,0)</f>
        <v>42461</v>
      </c>
      <c r="I233" s="63">
        <v>42461</v>
      </c>
      <c r="J233" s="30">
        <f>+M230</f>
        <v>0</v>
      </c>
      <c r="V233" s="63"/>
      <c r="W233" s="63"/>
      <c r="X233" s="4">
        <f>+AA230</f>
        <v>3066.4763000000003</v>
      </c>
    </row>
    <row r="234" spans="1:35" hidden="1">
      <c r="A234">
        <v>233</v>
      </c>
      <c r="C234">
        <f t="shared" si="15"/>
        <v>0</v>
      </c>
      <c r="D234" s="4">
        <f t="shared" si="12"/>
        <v>0</v>
      </c>
      <c r="E234" s="4">
        <f t="shared" si="13"/>
        <v>1</v>
      </c>
      <c r="F234" s="4">
        <f t="shared" si="14"/>
        <v>0</v>
      </c>
      <c r="G234" s="63">
        <f>IF(OR(Datos!D$25&gt;Paso02!I234,Datos!D$25=Paso02!I234),Paso02!I234,0)</f>
        <v>0</v>
      </c>
      <c r="H234" s="63">
        <f>IF(OR(Datos!D$24&lt;Paso02!I234,Datos!D$24=Paso02!I234),Paso02!I234,0)</f>
        <v>42491</v>
      </c>
      <c r="I234" s="63">
        <v>42491</v>
      </c>
      <c r="J234" s="30">
        <f>+N230</f>
        <v>0</v>
      </c>
      <c r="V234" s="63"/>
      <c r="W234" s="63"/>
      <c r="X234" s="4">
        <f>+AB230</f>
        <v>3066.4763000000003</v>
      </c>
    </row>
    <row r="235" spans="1:35" hidden="1">
      <c r="A235">
        <v>234</v>
      </c>
      <c r="C235">
        <f t="shared" si="15"/>
        <v>0</v>
      </c>
      <c r="D235" s="4">
        <f t="shared" si="12"/>
        <v>0</v>
      </c>
      <c r="E235" s="4">
        <f t="shared" si="13"/>
        <v>1</v>
      </c>
      <c r="F235" s="4">
        <f t="shared" si="14"/>
        <v>0</v>
      </c>
      <c r="G235" s="63">
        <f>IF(OR(Datos!D$25&gt;Paso02!I235,Datos!D$25=Paso02!I235),Paso02!I235,0)</f>
        <v>0</v>
      </c>
      <c r="H235" s="63">
        <f>IF(OR(Datos!D$24&lt;Paso02!I235,Datos!D$24=Paso02!I235),Paso02!I235,0)</f>
        <v>42522</v>
      </c>
      <c r="I235" s="63">
        <v>42522</v>
      </c>
      <c r="J235" s="30">
        <f>+O230</f>
        <v>0</v>
      </c>
      <c r="V235" s="63"/>
      <c r="W235" s="63"/>
      <c r="X235" s="4">
        <f>+AC230</f>
        <v>3066.4763000000003</v>
      </c>
    </row>
    <row r="236" spans="1:35" hidden="1">
      <c r="A236">
        <v>235</v>
      </c>
      <c r="C236">
        <f t="shared" si="15"/>
        <v>0</v>
      </c>
      <c r="D236" s="4">
        <f t="shared" si="12"/>
        <v>0</v>
      </c>
      <c r="E236" s="4">
        <f t="shared" si="13"/>
        <v>1</v>
      </c>
      <c r="F236" s="4">
        <f t="shared" si="14"/>
        <v>0</v>
      </c>
      <c r="G236" s="63">
        <f>IF(OR(Datos!D$25&gt;Paso02!I236,Datos!D$25=Paso02!I236),Paso02!I236,0)</f>
        <v>0</v>
      </c>
      <c r="H236" s="63">
        <f>IF(OR(Datos!D$24&lt;Paso02!I236,Datos!D$24=Paso02!I236),Paso02!I236,0)</f>
        <v>42552</v>
      </c>
      <c r="I236" s="63">
        <v>42552</v>
      </c>
      <c r="J236" s="30">
        <f>+P230</f>
        <v>0</v>
      </c>
      <c r="V236" s="63"/>
      <c r="W236" s="63"/>
      <c r="X236" s="4">
        <f>+AD230</f>
        <v>3066.4763000000003</v>
      </c>
    </row>
    <row r="237" spans="1:35" hidden="1">
      <c r="A237">
        <v>236</v>
      </c>
      <c r="C237">
        <f t="shared" si="15"/>
        <v>0</v>
      </c>
      <c r="D237" s="4">
        <f t="shared" si="12"/>
        <v>0</v>
      </c>
      <c r="E237" s="4">
        <f t="shared" si="13"/>
        <v>1</v>
      </c>
      <c r="F237" s="4">
        <f t="shared" si="14"/>
        <v>0</v>
      </c>
      <c r="G237" s="63">
        <f>IF(OR(Datos!D$25&gt;Paso02!I237,Datos!D$25=Paso02!I237),Paso02!I237,0)</f>
        <v>0</v>
      </c>
      <c r="H237" s="63">
        <f>IF(OR(Datos!D$24&lt;Paso02!I237,Datos!D$24=Paso02!I237),Paso02!I237,0)</f>
        <v>42583</v>
      </c>
      <c r="I237" s="63">
        <v>42583</v>
      </c>
      <c r="J237" s="30">
        <f>+Q230</f>
        <v>0</v>
      </c>
      <c r="V237" s="63"/>
      <c r="W237" s="63"/>
      <c r="X237" s="4">
        <f>+AE230</f>
        <v>3066.4763000000003</v>
      </c>
    </row>
    <row r="238" spans="1:35" hidden="1">
      <c r="A238">
        <v>237</v>
      </c>
      <c r="C238">
        <f t="shared" si="15"/>
        <v>0</v>
      </c>
      <c r="D238" s="4">
        <f t="shared" si="12"/>
        <v>0</v>
      </c>
      <c r="E238" s="4">
        <f t="shared" si="13"/>
        <v>1</v>
      </c>
      <c r="F238" s="4">
        <f t="shared" si="14"/>
        <v>0</v>
      </c>
      <c r="G238" s="63">
        <f>IF(OR(Datos!D$25&gt;Paso02!I238,Datos!D$25=Paso02!I238),Paso02!I238,0)</f>
        <v>0</v>
      </c>
      <c r="H238" s="63">
        <f>IF(OR(Datos!D$24&lt;Paso02!I238,Datos!D$24=Paso02!I238),Paso02!I238,0)</f>
        <v>42614</v>
      </c>
      <c r="I238" s="63">
        <v>42614</v>
      </c>
      <c r="J238" s="30">
        <f>+R230</f>
        <v>0</v>
      </c>
      <c r="V238" s="63"/>
      <c r="W238" s="63"/>
      <c r="X238" s="4">
        <f>+AF230</f>
        <v>3066.4763000000003</v>
      </c>
    </row>
    <row r="239" spans="1:35" hidden="1">
      <c r="A239">
        <v>238</v>
      </c>
      <c r="C239">
        <f t="shared" si="15"/>
        <v>0</v>
      </c>
      <c r="D239" s="4">
        <f t="shared" si="12"/>
        <v>0</v>
      </c>
      <c r="E239" s="4">
        <f t="shared" si="13"/>
        <v>1</v>
      </c>
      <c r="F239" s="4">
        <f t="shared" si="14"/>
        <v>0</v>
      </c>
      <c r="G239" s="63">
        <f>IF(OR(Datos!D$25&gt;Paso02!I239,Datos!D$25=Paso02!I239),Paso02!I239,0)</f>
        <v>0</v>
      </c>
      <c r="H239" s="63">
        <f>IF(OR(Datos!D$24&lt;Paso02!I239,Datos!D$24=Paso02!I239),Paso02!I239,0)</f>
        <v>42644</v>
      </c>
      <c r="I239" s="63">
        <v>42644</v>
      </c>
      <c r="J239" s="30">
        <f>+S230</f>
        <v>0</v>
      </c>
      <c r="V239" s="63"/>
      <c r="W239" s="63"/>
      <c r="X239" s="4">
        <f>+AG230</f>
        <v>3066.4763000000003</v>
      </c>
    </row>
    <row r="240" spans="1:35" hidden="1">
      <c r="A240">
        <v>239</v>
      </c>
      <c r="C240">
        <f t="shared" si="15"/>
        <v>0</v>
      </c>
      <c r="D240" s="4">
        <f t="shared" si="12"/>
        <v>0</v>
      </c>
      <c r="E240" s="4">
        <f t="shared" si="13"/>
        <v>1</v>
      </c>
      <c r="F240" s="4">
        <f t="shared" si="14"/>
        <v>0</v>
      </c>
      <c r="G240" s="63">
        <f>IF(OR(Datos!D$25&gt;Paso02!I240,Datos!D$25=Paso02!I240),Paso02!I240,0)</f>
        <v>0</v>
      </c>
      <c r="H240" s="63">
        <f>IF(OR(Datos!D$24&lt;Paso02!I240,Datos!D$24=Paso02!I240),Paso02!I240,0)</f>
        <v>42675</v>
      </c>
      <c r="I240" s="63">
        <v>42675</v>
      </c>
      <c r="J240" s="30">
        <f>+T230</f>
        <v>0</v>
      </c>
      <c r="V240" s="63"/>
      <c r="W240" s="63"/>
      <c r="X240" s="4">
        <f>+AH230</f>
        <v>3066.4763000000003</v>
      </c>
    </row>
    <row r="241" spans="1:35" hidden="1">
      <c r="A241">
        <v>240</v>
      </c>
      <c r="C241">
        <f t="shared" si="15"/>
        <v>0</v>
      </c>
      <c r="D241" s="4">
        <f t="shared" si="12"/>
        <v>0</v>
      </c>
      <c r="E241" s="4">
        <f t="shared" si="13"/>
        <v>1</v>
      </c>
      <c r="F241" s="4">
        <f t="shared" si="14"/>
        <v>0</v>
      </c>
      <c r="G241" s="63">
        <f>IF(OR(Datos!D$25&gt;Paso02!I241,Datos!D$25=Paso02!I241),Paso02!I241,0)</f>
        <v>0</v>
      </c>
      <c r="H241" s="63">
        <f>IF(OR(Datos!D$24&lt;Paso02!I241,Datos!D$24=Paso02!I241),Paso02!I241,0)</f>
        <v>42705</v>
      </c>
      <c r="I241" s="63">
        <v>42705</v>
      </c>
      <c r="J241" s="30">
        <f>+U230</f>
        <v>0</v>
      </c>
      <c r="V241" s="63"/>
      <c r="W241" s="63"/>
      <c r="X241" s="4">
        <f>+AI230</f>
        <v>3066.4763000000003</v>
      </c>
    </row>
    <row r="242" spans="1:35" hidden="1">
      <c r="A242">
        <v>241</v>
      </c>
      <c r="C242">
        <f t="shared" si="15"/>
        <v>0</v>
      </c>
      <c r="D242" s="4">
        <f t="shared" si="12"/>
        <v>0</v>
      </c>
      <c r="E242" s="4">
        <f t="shared" si="13"/>
        <v>1</v>
      </c>
      <c r="F242" s="4">
        <f t="shared" si="14"/>
        <v>0</v>
      </c>
      <c r="G242" s="63">
        <f>IF(OR(Datos!D$25&gt;Paso02!I242,Datos!D$25=Paso02!I242),Paso02!I242,0)</f>
        <v>0</v>
      </c>
      <c r="H242" s="63">
        <f>IF(OR(Datos!D$24&lt;Paso02!I242,Datos!D$24=Paso02!I242),Paso02!I242,0)</f>
        <v>42736</v>
      </c>
      <c r="I242" s="63">
        <v>42736</v>
      </c>
      <c r="J242" s="30">
        <f>+Paso01!B29</f>
        <v>0</v>
      </c>
      <c r="K242" s="30">
        <f>+Paso01!C29</f>
        <v>0</v>
      </c>
      <c r="L242" s="30">
        <f>+Paso01!D29</f>
        <v>0</v>
      </c>
      <c r="M242" s="30">
        <f>+Paso01!E29</f>
        <v>0</v>
      </c>
      <c r="N242" s="30">
        <f>+Paso01!F29</f>
        <v>0</v>
      </c>
      <c r="O242" s="30">
        <f>+Paso01!G29</f>
        <v>0</v>
      </c>
      <c r="P242" s="30">
        <f>+Paso01!H29</f>
        <v>0</v>
      </c>
      <c r="Q242" s="30">
        <f>+Paso01!I29</f>
        <v>0</v>
      </c>
      <c r="R242" s="30">
        <f>+Paso01!J29</f>
        <v>0</v>
      </c>
      <c r="S242" s="30">
        <f>+Paso01!K29</f>
        <v>0</v>
      </c>
      <c r="T242" s="30">
        <f>+Paso01!L29</f>
        <v>0</v>
      </c>
      <c r="U242" s="30">
        <f>+Paso01!M29</f>
        <v>0</v>
      </c>
      <c r="V242" s="63"/>
      <c r="W242" s="63"/>
      <c r="X242" s="4">
        <f>+Paso01!P29</f>
        <v>3066.4763000000003</v>
      </c>
      <c r="Y242" s="4">
        <f>+Paso01!Q29</f>
        <v>3066.4763000000003</v>
      </c>
      <c r="Z242" s="4">
        <f>+Paso01!R29</f>
        <v>3066.4763000000003</v>
      </c>
      <c r="AA242" s="4">
        <f>+Paso01!S29</f>
        <v>3066.4763000000003</v>
      </c>
      <c r="AB242" s="4">
        <f>+Paso01!T29</f>
        <v>3066.4763000000003</v>
      </c>
      <c r="AC242" s="4">
        <f>+Paso01!U29</f>
        <v>3066.4763000000003</v>
      </c>
      <c r="AD242" s="4">
        <f>+Paso01!V29</f>
        <v>3066.4763000000003</v>
      </c>
      <c r="AE242" s="4">
        <f>+Paso01!W29</f>
        <v>3066.4763000000003</v>
      </c>
      <c r="AF242" s="4">
        <f>+Paso01!X29</f>
        <v>3066.4763000000003</v>
      </c>
      <c r="AG242" s="4">
        <f>+Paso01!Y29</f>
        <v>3066.4763000000003</v>
      </c>
      <c r="AH242" s="4">
        <f>+Paso01!Z29</f>
        <v>3066.4763000000003</v>
      </c>
      <c r="AI242" s="4">
        <f>+Paso01!AA29</f>
        <v>3066.4763000000003</v>
      </c>
    </row>
    <row r="243" spans="1:35" hidden="1">
      <c r="A243">
        <v>242</v>
      </c>
      <c r="C243">
        <f t="shared" si="15"/>
        <v>0</v>
      </c>
      <c r="D243" s="4">
        <f t="shared" si="12"/>
        <v>0</v>
      </c>
      <c r="E243" s="4">
        <f t="shared" si="13"/>
        <v>1</v>
      </c>
      <c r="F243" s="4">
        <f t="shared" si="14"/>
        <v>0</v>
      </c>
      <c r="G243" s="63">
        <f>IF(OR(Datos!D$25&gt;Paso02!I243,Datos!D$25=Paso02!I243),Paso02!I243,0)</f>
        <v>0</v>
      </c>
      <c r="H243" s="63">
        <f>IF(OR(Datos!D$24&lt;Paso02!I243,Datos!D$24=Paso02!I243),Paso02!I243,0)</f>
        <v>42767</v>
      </c>
      <c r="I243" s="63">
        <v>42767</v>
      </c>
      <c r="J243" s="30">
        <f>+K242</f>
        <v>0</v>
      </c>
      <c r="V243" s="63"/>
      <c r="W243" s="63"/>
      <c r="X243" s="4">
        <f>+Y242</f>
        <v>3066.4763000000003</v>
      </c>
    </row>
    <row r="244" spans="1:35" hidden="1">
      <c r="A244">
        <v>243</v>
      </c>
      <c r="C244">
        <f t="shared" si="15"/>
        <v>0</v>
      </c>
      <c r="D244" s="4">
        <f t="shared" si="12"/>
        <v>0</v>
      </c>
      <c r="E244" s="4">
        <f t="shared" si="13"/>
        <v>1</v>
      </c>
      <c r="F244" s="4">
        <f t="shared" si="14"/>
        <v>0</v>
      </c>
      <c r="G244" s="63">
        <f>IF(OR(Datos!D$25&gt;Paso02!I244,Datos!D$25=Paso02!I244),Paso02!I244,0)</f>
        <v>0</v>
      </c>
      <c r="H244" s="63">
        <f>IF(OR(Datos!D$24&lt;Paso02!I244,Datos!D$24=Paso02!I244),Paso02!I244,0)</f>
        <v>42795</v>
      </c>
      <c r="I244" s="63">
        <v>42795</v>
      </c>
      <c r="J244" s="30">
        <f>+L242</f>
        <v>0</v>
      </c>
      <c r="V244" s="63"/>
      <c r="W244" s="63"/>
      <c r="X244" s="4">
        <f>+Z242</f>
        <v>3066.4763000000003</v>
      </c>
    </row>
    <row r="245" spans="1:35" hidden="1">
      <c r="A245">
        <v>244</v>
      </c>
      <c r="C245">
        <f t="shared" si="15"/>
        <v>0</v>
      </c>
      <c r="D245" s="4">
        <f t="shared" si="12"/>
        <v>0</v>
      </c>
      <c r="E245" s="4">
        <f t="shared" si="13"/>
        <v>1</v>
      </c>
      <c r="F245" s="4">
        <f t="shared" si="14"/>
        <v>0</v>
      </c>
      <c r="G245" s="63">
        <f>IF(OR(Datos!D$25&gt;Paso02!I245,Datos!D$25=Paso02!I245),Paso02!I245,0)</f>
        <v>0</v>
      </c>
      <c r="H245" s="63">
        <f>IF(OR(Datos!D$24&lt;Paso02!I245,Datos!D$24=Paso02!I245),Paso02!I245,0)</f>
        <v>42826</v>
      </c>
      <c r="I245" s="63">
        <v>42826</v>
      </c>
      <c r="J245" s="30">
        <f>+M242</f>
        <v>0</v>
      </c>
      <c r="V245" s="63"/>
      <c r="W245" s="63"/>
      <c r="X245" s="4">
        <f>+AA242</f>
        <v>3066.4763000000003</v>
      </c>
    </row>
    <row r="246" spans="1:35" hidden="1">
      <c r="A246">
        <v>245</v>
      </c>
      <c r="C246">
        <f t="shared" si="15"/>
        <v>0</v>
      </c>
      <c r="D246" s="4">
        <f t="shared" si="12"/>
        <v>0</v>
      </c>
      <c r="E246" s="4">
        <f t="shared" si="13"/>
        <v>1</v>
      </c>
      <c r="F246" s="4">
        <f t="shared" si="14"/>
        <v>0</v>
      </c>
      <c r="G246" s="63">
        <f>IF(OR(Datos!D$25&gt;Paso02!I246,Datos!D$25=Paso02!I246),Paso02!I246,0)</f>
        <v>0</v>
      </c>
      <c r="H246" s="63">
        <f>IF(OR(Datos!D$24&lt;Paso02!I246,Datos!D$24=Paso02!I246),Paso02!I246,0)</f>
        <v>42856</v>
      </c>
      <c r="I246" s="63">
        <v>42856</v>
      </c>
      <c r="J246" s="30">
        <f>+N242</f>
        <v>0</v>
      </c>
      <c r="V246" s="63"/>
      <c r="W246" s="63"/>
      <c r="X246" s="4">
        <f>+AB242</f>
        <v>3066.4763000000003</v>
      </c>
    </row>
    <row r="247" spans="1:35" hidden="1">
      <c r="A247">
        <v>246</v>
      </c>
      <c r="C247">
        <f t="shared" si="15"/>
        <v>0</v>
      </c>
      <c r="D247" s="4">
        <f t="shared" si="12"/>
        <v>0</v>
      </c>
      <c r="E247" s="4">
        <f t="shared" si="13"/>
        <v>1</v>
      </c>
      <c r="F247" s="4">
        <f t="shared" si="14"/>
        <v>0</v>
      </c>
      <c r="G247" s="63">
        <f>IF(OR(Datos!D$25&gt;Paso02!I247,Datos!D$25=Paso02!I247),Paso02!I247,0)</f>
        <v>0</v>
      </c>
      <c r="H247" s="63">
        <f>IF(OR(Datos!D$24&lt;Paso02!I247,Datos!D$24=Paso02!I247),Paso02!I247,0)</f>
        <v>42887</v>
      </c>
      <c r="I247" s="63">
        <v>42887</v>
      </c>
      <c r="J247" s="30">
        <f>+O242</f>
        <v>0</v>
      </c>
      <c r="V247" s="63"/>
      <c r="W247" s="63"/>
      <c r="X247" s="4">
        <f>+AC242</f>
        <v>3066.4763000000003</v>
      </c>
    </row>
    <row r="248" spans="1:35" hidden="1">
      <c r="A248">
        <v>247</v>
      </c>
      <c r="C248">
        <f t="shared" si="15"/>
        <v>0</v>
      </c>
      <c r="D248" s="4">
        <f t="shared" si="12"/>
        <v>0</v>
      </c>
      <c r="E248" s="4">
        <f t="shared" si="13"/>
        <v>1</v>
      </c>
      <c r="F248" s="4">
        <f t="shared" si="14"/>
        <v>0</v>
      </c>
      <c r="G248" s="63">
        <f>IF(OR(Datos!D$25&gt;Paso02!I248,Datos!D$25=Paso02!I248),Paso02!I248,0)</f>
        <v>0</v>
      </c>
      <c r="H248" s="63">
        <f>IF(OR(Datos!D$24&lt;Paso02!I248,Datos!D$24=Paso02!I248),Paso02!I248,0)</f>
        <v>42917</v>
      </c>
      <c r="I248" s="63">
        <v>42917</v>
      </c>
      <c r="J248" s="30">
        <f>+P242</f>
        <v>0</v>
      </c>
      <c r="V248" s="63"/>
      <c r="W248" s="63"/>
      <c r="X248" s="4">
        <f>+AD242</f>
        <v>3066.4763000000003</v>
      </c>
    </row>
    <row r="249" spans="1:35" hidden="1">
      <c r="A249">
        <v>248</v>
      </c>
      <c r="C249">
        <f t="shared" si="15"/>
        <v>0</v>
      </c>
      <c r="D249" s="4">
        <f t="shared" si="12"/>
        <v>0</v>
      </c>
      <c r="E249" s="4">
        <f t="shared" si="13"/>
        <v>1</v>
      </c>
      <c r="F249" s="4">
        <f t="shared" si="14"/>
        <v>0</v>
      </c>
      <c r="G249" s="63">
        <f>IF(OR(Datos!D$25&gt;Paso02!I249,Datos!D$25=Paso02!I249),Paso02!I249,0)</f>
        <v>0</v>
      </c>
      <c r="H249" s="63">
        <f>IF(OR(Datos!D$24&lt;Paso02!I249,Datos!D$24=Paso02!I249),Paso02!I249,0)</f>
        <v>42948</v>
      </c>
      <c r="I249" s="63">
        <v>42948</v>
      </c>
      <c r="J249" s="30">
        <f>+Q242</f>
        <v>0</v>
      </c>
      <c r="V249" s="63"/>
      <c r="W249" s="63"/>
      <c r="X249" s="4">
        <f>+AE242</f>
        <v>3066.4763000000003</v>
      </c>
    </row>
    <row r="250" spans="1:35" hidden="1">
      <c r="A250">
        <v>249</v>
      </c>
      <c r="C250">
        <f t="shared" si="15"/>
        <v>0</v>
      </c>
      <c r="D250" s="4">
        <f t="shared" si="12"/>
        <v>0</v>
      </c>
      <c r="E250" s="4">
        <f t="shared" si="13"/>
        <v>1</v>
      </c>
      <c r="F250" s="4">
        <f t="shared" si="14"/>
        <v>0</v>
      </c>
      <c r="G250" s="63">
        <f>IF(OR(Datos!D$25&gt;Paso02!I250,Datos!D$25=Paso02!I250),Paso02!I250,0)</f>
        <v>0</v>
      </c>
      <c r="H250" s="63">
        <f>IF(OR(Datos!D$24&lt;Paso02!I250,Datos!D$24=Paso02!I250),Paso02!I250,0)</f>
        <v>42979</v>
      </c>
      <c r="I250" s="63">
        <v>42979</v>
      </c>
      <c r="J250" s="30">
        <f>+R242</f>
        <v>0</v>
      </c>
      <c r="V250" s="63"/>
      <c r="W250" s="63"/>
      <c r="X250" s="4">
        <f>+AF242</f>
        <v>3066.4763000000003</v>
      </c>
    </row>
    <row r="251" spans="1:35" hidden="1">
      <c r="A251">
        <v>250</v>
      </c>
      <c r="C251">
        <f t="shared" si="15"/>
        <v>0</v>
      </c>
      <c r="D251" s="4">
        <f t="shared" si="12"/>
        <v>0</v>
      </c>
      <c r="E251" s="4">
        <f t="shared" si="13"/>
        <v>1</v>
      </c>
      <c r="F251" s="4">
        <f t="shared" si="14"/>
        <v>0</v>
      </c>
      <c r="G251" s="63">
        <f>IF(OR(Datos!D$25&gt;Paso02!I251,Datos!D$25=Paso02!I251),Paso02!I251,0)</f>
        <v>0</v>
      </c>
      <c r="H251" s="63">
        <f>IF(OR(Datos!D$24&lt;Paso02!I251,Datos!D$24=Paso02!I251),Paso02!I251,0)</f>
        <v>43009</v>
      </c>
      <c r="I251" s="63">
        <v>43009</v>
      </c>
      <c r="J251" s="30">
        <f>+S242</f>
        <v>0</v>
      </c>
      <c r="V251" s="63"/>
      <c r="W251" s="63"/>
      <c r="X251" s="4">
        <f>+AG242</f>
        <v>3066.4763000000003</v>
      </c>
    </row>
    <row r="252" spans="1:35" hidden="1">
      <c r="A252">
        <v>251</v>
      </c>
      <c r="C252">
        <f t="shared" si="15"/>
        <v>0</v>
      </c>
      <c r="D252" s="4">
        <f t="shared" si="12"/>
        <v>0</v>
      </c>
      <c r="E252" s="4">
        <f t="shared" si="13"/>
        <v>1</v>
      </c>
      <c r="F252" s="4">
        <f t="shared" si="14"/>
        <v>0</v>
      </c>
      <c r="G252" s="63">
        <f>IF(OR(Datos!D$25&gt;Paso02!I252,Datos!D$25=Paso02!I252),Paso02!I252,0)</f>
        <v>0</v>
      </c>
      <c r="H252" s="63">
        <f>IF(OR(Datos!D$24&lt;Paso02!I252,Datos!D$24=Paso02!I252),Paso02!I252,0)</f>
        <v>43040</v>
      </c>
      <c r="I252" s="63">
        <v>43040</v>
      </c>
      <c r="J252" s="30">
        <f>+T242</f>
        <v>0</v>
      </c>
      <c r="V252" s="63"/>
      <c r="W252" s="63"/>
      <c r="X252" s="4">
        <f>+AH242</f>
        <v>3066.4763000000003</v>
      </c>
    </row>
    <row r="253" spans="1:35" hidden="1">
      <c r="A253">
        <v>252</v>
      </c>
      <c r="C253">
        <f t="shared" si="15"/>
        <v>0</v>
      </c>
      <c r="D253" s="4">
        <f t="shared" si="12"/>
        <v>0</v>
      </c>
      <c r="E253" s="4">
        <f t="shared" si="13"/>
        <v>1</v>
      </c>
      <c r="F253" s="4">
        <f t="shared" si="14"/>
        <v>0</v>
      </c>
      <c r="G253" s="63">
        <f>IF(OR(Datos!D$25&gt;Paso02!I253,Datos!D$25=Paso02!I253),Paso02!I253,0)</f>
        <v>0</v>
      </c>
      <c r="H253" s="63">
        <f>IF(OR(Datos!D$24&lt;Paso02!I253,Datos!D$24=Paso02!I253),Paso02!I253,0)</f>
        <v>43070</v>
      </c>
      <c r="I253" s="63">
        <v>43070</v>
      </c>
      <c r="J253" s="30">
        <f>+U242</f>
        <v>0</v>
      </c>
      <c r="V253" s="63"/>
      <c r="W253" s="63"/>
      <c r="X253" s="4">
        <f>+AI242</f>
        <v>3066.4763000000003</v>
      </c>
    </row>
    <row r="254" spans="1:35" hidden="1">
      <c r="A254">
        <v>253</v>
      </c>
      <c r="C254">
        <f t="shared" si="15"/>
        <v>0</v>
      </c>
      <c r="D254" s="4">
        <f t="shared" si="12"/>
        <v>0</v>
      </c>
      <c r="E254" s="4">
        <f t="shared" si="13"/>
        <v>1</v>
      </c>
      <c r="F254" s="4">
        <f t="shared" si="14"/>
        <v>0</v>
      </c>
      <c r="G254" s="63">
        <f>IF(OR(Datos!D$25&gt;Paso02!I254,Datos!D$25=Paso02!I254),Paso02!I254,0)</f>
        <v>0</v>
      </c>
      <c r="H254" s="63">
        <f>IF(OR(Datos!D$24&lt;Paso02!I254,Datos!D$24=Paso02!I254),Paso02!I254,0)</f>
        <v>43101</v>
      </c>
      <c r="I254" s="63">
        <v>43101</v>
      </c>
      <c r="J254" s="30">
        <f>+Paso01!B30</f>
        <v>0</v>
      </c>
      <c r="K254" s="30">
        <f>+Paso01!C30</f>
        <v>0</v>
      </c>
      <c r="L254" s="30">
        <f>+Paso01!D30</f>
        <v>0</v>
      </c>
      <c r="M254" s="30">
        <f>+Paso01!E30</f>
        <v>0</v>
      </c>
      <c r="N254" s="30">
        <f>+Paso01!F30</f>
        <v>0</v>
      </c>
      <c r="O254" s="30">
        <f>+Paso01!G30</f>
        <v>0</v>
      </c>
      <c r="P254" s="30">
        <f>+Paso01!H30</f>
        <v>0</v>
      </c>
      <c r="Q254" s="30">
        <f>+Paso01!I30</f>
        <v>0</v>
      </c>
      <c r="R254" s="30">
        <f>+Paso01!J30</f>
        <v>0</v>
      </c>
      <c r="S254" s="30">
        <f>+Paso01!K30</f>
        <v>0</v>
      </c>
      <c r="T254" s="30">
        <f>+Paso01!L30</f>
        <v>0</v>
      </c>
      <c r="U254" s="30">
        <f>+Paso01!M30</f>
        <v>0</v>
      </c>
      <c r="V254" s="63"/>
      <c r="W254" s="63"/>
      <c r="X254" s="4">
        <f>+Paso01!P30</f>
        <v>3066.4763000000003</v>
      </c>
      <c r="Y254" s="4">
        <f>+Paso01!Q30</f>
        <v>3066.4763000000003</v>
      </c>
      <c r="Z254" s="4">
        <f>+Paso01!R30</f>
        <v>3066.4763000000003</v>
      </c>
      <c r="AA254" s="4">
        <f>+Paso01!S30</f>
        <v>3066.4763000000003</v>
      </c>
      <c r="AB254" s="4">
        <f>+Paso01!T30</f>
        <v>3066.4763000000003</v>
      </c>
      <c r="AC254" s="4">
        <f>+Paso01!U30</f>
        <v>3066.4763000000003</v>
      </c>
      <c r="AD254" s="4">
        <f>+Paso01!V30</f>
        <v>3066.4763000000003</v>
      </c>
      <c r="AE254" s="4">
        <f>+Paso01!W30</f>
        <v>3066.4763000000003</v>
      </c>
      <c r="AF254" s="4">
        <f>+Paso01!X30</f>
        <v>3066.4763000000003</v>
      </c>
      <c r="AG254" s="4">
        <f>+Paso01!Y30</f>
        <v>3066.4763000000003</v>
      </c>
      <c r="AH254" s="4">
        <f>+Paso01!Z30</f>
        <v>3066.4763000000003</v>
      </c>
      <c r="AI254" s="4">
        <f>+Paso01!AA30</f>
        <v>3066.4763000000003</v>
      </c>
    </row>
    <row r="255" spans="1:35" hidden="1">
      <c r="A255">
        <v>254</v>
      </c>
      <c r="C255">
        <f t="shared" si="15"/>
        <v>0</v>
      </c>
      <c r="D255" s="4">
        <f t="shared" si="12"/>
        <v>0</v>
      </c>
      <c r="E255" s="4">
        <f t="shared" si="13"/>
        <v>1</v>
      </c>
      <c r="F255" s="4">
        <f t="shared" si="14"/>
        <v>0</v>
      </c>
      <c r="G255" s="63">
        <f>IF(OR(Datos!D$25&gt;Paso02!I255,Datos!D$25=Paso02!I255),Paso02!I255,0)</f>
        <v>0</v>
      </c>
      <c r="H255" s="63">
        <f>IF(OR(Datos!D$24&lt;Paso02!I255,Datos!D$24=Paso02!I255),Paso02!I255,0)</f>
        <v>43132</v>
      </c>
      <c r="I255" s="63">
        <v>43132</v>
      </c>
      <c r="J255" s="30">
        <f>+K254</f>
        <v>0</v>
      </c>
      <c r="V255" s="63"/>
      <c r="W255" s="63"/>
      <c r="X255" s="4">
        <f>+Y254</f>
        <v>3066.4763000000003</v>
      </c>
    </row>
    <row r="256" spans="1:35" hidden="1">
      <c r="A256">
        <v>255</v>
      </c>
      <c r="C256">
        <f t="shared" si="15"/>
        <v>0</v>
      </c>
      <c r="D256" s="4">
        <f t="shared" si="12"/>
        <v>0</v>
      </c>
      <c r="E256" s="4">
        <f t="shared" si="13"/>
        <v>1</v>
      </c>
      <c r="F256" s="4">
        <f t="shared" si="14"/>
        <v>0</v>
      </c>
      <c r="G256" s="63">
        <f>IF(OR(Datos!D$25&gt;Paso02!I256,Datos!D$25=Paso02!I256),Paso02!I256,0)</f>
        <v>0</v>
      </c>
      <c r="H256" s="63">
        <f>IF(OR(Datos!D$24&lt;Paso02!I256,Datos!D$24=Paso02!I256),Paso02!I256,0)</f>
        <v>43160</v>
      </c>
      <c r="I256" s="63">
        <v>43160</v>
      </c>
      <c r="J256" s="30">
        <f>+L254</f>
        <v>0</v>
      </c>
      <c r="V256" s="63"/>
      <c r="W256" s="63"/>
      <c r="X256" s="4">
        <f>+Z254</f>
        <v>3066.4763000000003</v>
      </c>
    </row>
    <row r="257" spans="1:35" hidden="1">
      <c r="A257">
        <v>256</v>
      </c>
      <c r="C257">
        <f t="shared" si="15"/>
        <v>0</v>
      </c>
      <c r="D257" s="4">
        <f t="shared" si="12"/>
        <v>0</v>
      </c>
      <c r="E257" s="4">
        <f t="shared" si="13"/>
        <v>1</v>
      </c>
      <c r="F257" s="4">
        <f t="shared" si="14"/>
        <v>0</v>
      </c>
      <c r="G257" s="63">
        <f>IF(OR(Datos!D$25&gt;Paso02!I257,Datos!D$25=Paso02!I257),Paso02!I257,0)</f>
        <v>0</v>
      </c>
      <c r="H257" s="63">
        <f>IF(OR(Datos!D$24&lt;Paso02!I257,Datos!D$24=Paso02!I257),Paso02!I257,0)</f>
        <v>43191</v>
      </c>
      <c r="I257" s="63">
        <v>43191</v>
      </c>
      <c r="J257" s="30">
        <f>+M254</f>
        <v>0</v>
      </c>
      <c r="V257" s="63"/>
      <c r="W257" s="63"/>
      <c r="X257" s="4">
        <f>+AA254</f>
        <v>3066.4763000000003</v>
      </c>
    </row>
    <row r="258" spans="1:35" hidden="1">
      <c r="A258">
        <v>257</v>
      </c>
      <c r="C258">
        <f t="shared" si="15"/>
        <v>0</v>
      </c>
      <c r="D258" s="4">
        <f t="shared" si="12"/>
        <v>0</v>
      </c>
      <c r="E258" s="4">
        <f t="shared" si="13"/>
        <v>1</v>
      </c>
      <c r="F258" s="4">
        <f t="shared" si="14"/>
        <v>0</v>
      </c>
      <c r="G258" s="63">
        <f>IF(OR(Datos!D$25&gt;Paso02!I258,Datos!D$25=Paso02!I258),Paso02!I258,0)</f>
        <v>0</v>
      </c>
      <c r="H258" s="63">
        <f>IF(OR(Datos!D$24&lt;Paso02!I258,Datos!D$24=Paso02!I258),Paso02!I258,0)</f>
        <v>43221</v>
      </c>
      <c r="I258" s="63">
        <v>43221</v>
      </c>
      <c r="J258" s="30">
        <f>+N254</f>
        <v>0</v>
      </c>
      <c r="V258" s="63"/>
      <c r="W258" s="63"/>
      <c r="X258" s="4">
        <f>+AB254</f>
        <v>3066.4763000000003</v>
      </c>
    </row>
    <row r="259" spans="1:35" hidden="1">
      <c r="A259">
        <v>258</v>
      </c>
      <c r="C259">
        <f t="shared" si="15"/>
        <v>0</v>
      </c>
      <c r="D259" s="4">
        <f t="shared" ref="D259:D322" si="16">IF(AND(E259=1,F259=1),1,0)</f>
        <v>0</v>
      </c>
      <c r="E259" s="4">
        <f t="shared" ref="E259:E322" si="17">IF(H259=0,0,1)</f>
        <v>1</v>
      </c>
      <c r="F259" s="4">
        <f t="shared" ref="F259:F322" si="18">IF(G259=0,0,1)</f>
        <v>0</v>
      </c>
      <c r="G259" s="63">
        <f>IF(OR(Datos!D$25&gt;Paso02!I259,Datos!D$25=Paso02!I259),Paso02!I259,0)</f>
        <v>0</v>
      </c>
      <c r="H259" s="63">
        <f>IF(OR(Datos!D$24&lt;Paso02!I259,Datos!D$24=Paso02!I259),Paso02!I259,0)</f>
        <v>43252</v>
      </c>
      <c r="I259" s="63">
        <v>43252</v>
      </c>
      <c r="J259" s="30">
        <f>+O254</f>
        <v>0</v>
      </c>
      <c r="V259" s="63"/>
      <c r="W259" s="63"/>
      <c r="X259" s="4">
        <f>+AC254</f>
        <v>3066.4763000000003</v>
      </c>
    </row>
    <row r="260" spans="1:35" hidden="1">
      <c r="A260">
        <v>259</v>
      </c>
      <c r="C260">
        <f t="shared" ref="C260:C323" si="19">(C259+(+C259*J259)+X260)*D260</f>
        <v>0</v>
      </c>
      <c r="D260" s="4">
        <f t="shared" si="16"/>
        <v>0</v>
      </c>
      <c r="E260" s="4">
        <f t="shared" si="17"/>
        <v>1</v>
      </c>
      <c r="F260" s="4">
        <f t="shared" si="18"/>
        <v>0</v>
      </c>
      <c r="G260" s="63">
        <f>IF(OR(Datos!D$25&gt;Paso02!I260,Datos!D$25=Paso02!I260),Paso02!I260,0)</f>
        <v>0</v>
      </c>
      <c r="H260" s="63">
        <f>IF(OR(Datos!D$24&lt;Paso02!I260,Datos!D$24=Paso02!I260),Paso02!I260,0)</f>
        <v>43282</v>
      </c>
      <c r="I260" s="63">
        <v>43282</v>
      </c>
      <c r="J260" s="30">
        <f>+P254</f>
        <v>0</v>
      </c>
      <c r="V260" s="63"/>
      <c r="W260" s="63"/>
      <c r="X260" s="4">
        <f>+AD254</f>
        <v>3066.4763000000003</v>
      </c>
    </row>
    <row r="261" spans="1:35" hidden="1">
      <c r="A261">
        <v>260</v>
      </c>
      <c r="C261">
        <f t="shared" si="19"/>
        <v>0</v>
      </c>
      <c r="D261" s="4">
        <f t="shared" si="16"/>
        <v>0</v>
      </c>
      <c r="E261" s="4">
        <f t="shared" si="17"/>
        <v>1</v>
      </c>
      <c r="F261" s="4">
        <f t="shared" si="18"/>
        <v>0</v>
      </c>
      <c r="G261" s="63">
        <f>IF(OR(Datos!D$25&gt;Paso02!I261,Datos!D$25=Paso02!I261),Paso02!I261,0)</f>
        <v>0</v>
      </c>
      <c r="H261" s="63">
        <f>IF(OR(Datos!D$24&lt;Paso02!I261,Datos!D$24=Paso02!I261),Paso02!I261,0)</f>
        <v>43313</v>
      </c>
      <c r="I261" s="63">
        <v>43313</v>
      </c>
      <c r="J261" s="30">
        <f>+Q254</f>
        <v>0</v>
      </c>
      <c r="V261" s="63"/>
      <c r="W261" s="63"/>
      <c r="X261" s="4">
        <f>+AE254</f>
        <v>3066.4763000000003</v>
      </c>
    </row>
    <row r="262" spans="1:35" hidden="1">
      <c r="A262">
        <v>261</v>
      </c>
      <c r="C262">
        <f t="shared" si="19"/>
        <v>0</v>
      </c>
      <c r="D262" s="4">
        <f t="shared" si="16"/>
        <v>0</v>
      </c>
      <c r="E262" s="4">
        <f t="shared" si="17"/>
        <v>1</v>
      </c>
      <c r="F262" s="4">
        <f t="shared" si="18"/>
        <v>0</v>
      </c>
      <c r="G262" s="63">
        <f>IF(OR(Datos!D$25&gt;Paso02!I262,Datos!D$25=Paso02!I262),Paso02!I262,0)</f>
        <v>0</v>
      </c>
      <c r="H262" s="63">
        <f>IF(OR(Datos!D$24&lt;Paso02!I262,Datos!D$24=Paso02!I262),Paso02!I262,0)</f>
        <v>43344</v>
      </c>
      <c r="I262" s="63">
        <v>43344</v>
      </c>
      <c r="J262" s="30">
        <f>+R254</f>
        <v>0</v>
      </c>
      <c r="V262" s="63"/>
      <c r="W262" s="63"/>
      <c r="X262" s="4">
        <f>+AF254</f>
        <v>3066.4763000000003</v>
      </c>
    </row>
    <row r="263" spans="1:35" hidden="1">
      <c r="A263">
        <v>262</v>
      </c>
      <c r="C263">
        <f t="shared" si="19"/>
        <v>0</v>
      </c>
      <c r="D263" s="4">
        <f t="shared" si="16"/>
        <v>0</v>
      </c>
      <c r="E263" s="4">
        <f t="shared" si="17"/>
        <v>1</v>
      </c>
      <c r="F263" s="4">
        <f t="shared" si="18"/>
        <v>0</v>
      </c>
      <c r="G263" s="63">
        <f>IF(OR(Datos!D$25&gt;Paso02!I263,Datos!D$25=Paso02!I263),Paso02!I263,0)</f>
        <v>0</v>
      </c>
      <c r="H263" s="63">
        <f>IF(OR(Datos!D$24&lt;Paso02!I263,Datos!D$24=Paso02!I263),Paso02!I263,0)</f>
        <v>43374</v>
      </c>
      <c r="I263" s="63">
        <v>43374</v>
      </c>
      <c r="J263" s="30">
        <f>+S254</f>
        <v>0</v>
      </c>
      <c r="V263" s="63"/>
      <c r="W263" s="63"/>
      <c r="X263" s="4">
        <f>+AG254</f>
        <v>3066.4763000000003</v>
      </c>
    </row>
    <row r="264" spans="1:35" hidden="1">
      <c r="A264">
        <v>263</v>
      </c>
      <c r="C264">
        <f t="shared" si="19"/>
        <v>0</v>
      </c>
      <c r="D264" s="4">
        <f t="shared" si="16"/>
        <v>0</v>
      </c>
      <c r="E264" s="4">
        <f t="shared" si="17"/>
        <v>1</v>
      </c>
      <c r="F264" s="4">
        <f t="shared" si="18"/>
        <v>0</v>
      </c>
      <c r="G264" s="63">
        <f>IF(OR(Datos!D$25&gt;Paso02!I264,Datos!D$25=Paso02!I264),Paso02!I264,0)</f>
        <v>0</v>
      </c>
      <c r="H264" s="63">
        <f>IF(OR(Datos!D$24&lt;Paso02!I264,Datos!D$24=Paso02!I264),Paso02!I264,0)</f>
        <v>43405</v>
      </c>
      <c r="I264" s="63">
        <v>43405</v>
      </c>
      <c r="J264" s="30">
        <f>+T254</f>
        <v>0</v>
      </c>
      <c r="V264" s="63"/>
      <c r="W264" s="63"/>
      <c r="X264" s="4">
        <f>+AH254</f>
        <v>3066.4763000000003</v>
      </c>
    </row>
    <row r="265" spans="1:35" hidden="1">
      <c r="A265">
        <v>264</v>
      </c>
      <c r="C265">
        <f t="shared" si="19"/>
        <v>0</v>
      </c>
      <c r="D265" s="4">
        <f t="shared" si="16"/>
        <v>0</v>
      </c>
      <c r="E265" s="4">
        <f t="shared" si="17"/>
        <v>1</v>
      </c>
      <c r="F265" s="4">
        <f t="shared" si="18"/>
        <v>0</v>
      </c>
      <c r="G265" s="63">
        <f>IF(OR(Datos!D$25&gt;Paso02!I265,Datos!D$25=Paso02!I265),Paso02!I265,0)</f>
        <v>0</v>
      </c>
      <c r="H265" s="63">
        <f>IF(OR(Datos!D$24&lt;Paso02!I265,Datos!D$24=Paso02!I265),Paso02!I265,0)</f>
        <v>43435</v>
      </c>
      <c r="I265" s="63">
        <v>43435</v>
      </c>
      <c r="J265" s="30">
        <f>+U254</f>
        <v>0</v>
      </c>
      <c r="V265" s="63"/>
      <c r="W265" s="63"/>
      <c r="X265" s="4">
        <f>+AI254</f>
        <v>3066.4763000000003</v>
      </c>
    </row>
    <row r="266" spans="1:35" hidden="1">
      <c r="A266">
        <v>265</v>
      </c>
      <c r="C266">
        <f t="shared" si="19"/>
        <v>0</v>
      </c>
      <c r="D266" s="4">
        <f t="shared" si="16"/>
        <v>0</v>
      </c>
      <c r="E266" s="4">
        <f t="shared" si="17"/>
        <v>1</v>
      </c>
      <c r="F266" s="4">
        <f t="shared" si="18"/>
        <v>0</v>
      </c>
      <c r="G266" s="63">
        <f>IF(OR(Datos!D$25&gt;Paso02!I266,Datos!D$25=Paso02!I266),Paso02!I266,0)</f>
        <v>0</v>
      </c>
      <c r="H266" s="63">
        <f>IF(OR(Datos!D$24&lt;Paso02!I266,Datos!D$24=Paso02!I266),Paso02!I266,0)</f>
        <v>43466</v>
      </c>
      <c r="I266" s="63">
        <v>43466</v>
      </c>
      <c r="J266" s="30">
        <f>+Paso01!B31</f>
        <v>0</v>
      </c>
      <c r="K266" s="30">
        <f>+Paso01!C31</f>
        <v>0</v>
      </c>
      <c r="L266" s="30">
        <f>+Paso01!D31</f>
        <v>0</v>
      </c>
      <c r="M266" s="30">
        <f>+Paso01!E31</f>
        <v>0</v>
      </c>
      <c r="N266" s="30">
        <f>+Paso01!F31</f>
        <v>0</v>
      </c>
      <c r="O266" s="30">
        <f>+Paso01!G31</f>
        <v>0</v>
      </c>
      <c r="P266" s="30">
        <f>+Paso01!H31</f>
        <v>0</v>
      </c>
      <c r="Q266" s="30">
        <f>+Paso01!I31</f>
        <v>0</v>
      </c>
      <c r="R266" s="30">
        <f>+Paso01!J31</f>
        <v>0</v>
      </c>
      <c r="S266" s="30">
        <f>+Paso01!K31</f>
        <v>0</v>
      </c>
      <c r="T266" s="30">
        <f>+Paso01!L31</f>
        <v>0</v>
      </c>
      <c r="U266" s="30">
        <f>+Paso01!M31</f>
        <v>0</v>
      </c>
      <c r="V266" s="63"/>
      <c r="W266" s="63"/>
      <c r="X266" s="4">
        <f>+Paso01!P31</f>
        <v>3113.5113000000001</v>
      </c>
      <c r="Y266" s="4">
        <f>+Paso01!Q31</f>
        <v>3113.5113000000001</v>
      </c>
      <c r="Z266" s="4">
        <f>+Paso01!R31</f>
        <v>3113.5113000000001</v>
      </c>
      <c r="AA266" s="4">
        <f>+Paso01!S31</f>
        <v>3113.5113000000001</v>
      </c>
      <c r="AB266" s="4">
        <f>+Paso01!T31</f>
        <v>3113.5113000000001</v>
      </c>
      <c r="AC266" s="4">
        <f>+Paso01!U31</f>
        <v>3113.5113000000001</v>
      </c>
      <c r="AD266" s="4">
        <f>+Paso01!V31</f>
        <v>3113.5113000000001</v>
      </c>
      <c r="AE266" s="4">
        <f>+Paso01!W31</f>
        <v>3113.5113000000001</v>
      </c>
      <c r="AF266" s="4">
        <f>+Paso01!X31</f>
        <v>3113.5113000000001</v>
      </c>
      <c r="AG266" s="4">
        <f>+Paso01!Y31</f>
        <v>3113.5113000000001</v>
      </c>
      <c r="AH266" s="4">
        <f>+Paso01!Z31</f>
        <v>3113.5113000000001</v>
      </c>
      <c r="AI266" s="4">
        <f>+Paso01!AA31</f>
        <v>3113.5113000000001</v>
      </c>
    </row>
    <row r="267" spans="1:35" hidden="1">
      <c r="A267">
        <v>266</v>
      </c>
      <c r="C267">
        <f t="shared" si="19"/>
        <v>0</v>
      </c>
      <c r="D267" s="4">
        <f t="shared" si="16"/>
        <v>0</v>
      </c>
      <c r="E267" s="4">
        <f t="shared" si="17"/>
        <v>1</v>
      </c>
      <c r="F267" s="4">
        <f t="shared" si="18"/>
        <v>0</v>
      </c>
      <c r="G267" s="63">
        <f>IF(OR(Datos!D$25&gt;Paso02!I267,Datos!D$25=Paso02!I267),Paso02!I267,0)</f>
        <v>0</v>
      </c>
      <c r="H267" s="63">
        <f>IF(OR(Datos!D$24&lt;Paso02!I267,Datos!D$24=Paso02!I267),Paso02!I267,0)</f>
        <v>43497</v>
      </c>
      <c r="I267" s="63">
        <v>43497</v>
      </c>
      <c r="J267" s="30">
        <f>+K266</f>
        <v>0</v>
      </c>
      <c r="V267" s="63"/>
      <c r="W267" s="63"/>
      <c r="X267" s="4">
        <f>+Y266</f>
        <v>3113.5113000000001</v>
      </c>
    </row>
    <row r="268" spans="1:35" hidden="1">
      <c r="A268">
        <v>267</v>
      </c>
      <c r="C268">
        <f t="shared" si="19"/>
        <v>0</v>
      </c>
      <c r="D268" s="4">
        <f t="shared" si="16"/>
        <v>0</v>
      </c>
      <c r="E268" s="4">
        <f t="shared" si="17"/>
        <v>1</v>
      </c>
      <c r="F268" s="4">
        <f t="shared" si="18"/>
        <v>0</v>
      </c>
      <c r="G268" s="63">
        <f>IF(OR(Datos!D$25&gt;Paso02!I268,Datos!D$25=Paso02!I268),Paso02!I268,0)</f>
        <v>0</v>
      </c>
      <c r="H268" s="63">
        <f>IF(OR(Datos!D$24&lt;Paso02!I268,Datos!D$24=Paso02!I268),Paso02!I268,0)</f>
        <v>43525</v>
      </c>
      <c r="I268" s="63">
        <v>43525</v>
      </c>
      <c r="J268" s="30">
        <f>+L266</f>
        <v>0</v>
      </c>
      <c r="V268" s="63"/>
      <c r="W268" s="63"/>
      <c r="X268" s="4">
        <f>+Z266</f>
        <v>3113.5113000000001</v>
      </c>
    </row>
    <row r="269" spans="1:35" hidden="1">
      <c r="A269">
        <v>268</v>
      </c>
      <c r="C269">
        <f t="shared" si="19"/>
        <v>0</v>
      </c>
      <c r="D269" s="4">
        <f t="shared" si="16"/>
        <v>0</v>
      </c>
      <c r="E269" s="4">
        <f t="shared" si="17"/>
        <v>1</v>
      </c>
      <c r="F269" s="4">
        <f t="shared" si="18"/>
        <v>0</v>
      </c>
      <c r="G269" s="63">
        <f>IF(OR(Datos!D$25&gt;Paso02!I269,Datos!D$25=Paso02!I269),Paso02!I269,0)</f>
        <v>0</v>
      </c>
      <c r="H269" s="63">
        <f>IF(OR(Datos!D$24&lt;Paso02!I269,Datos!D$24=Paso02!I269),Paso02!I269,0)</f>
        <v>43556</v>
      </c>
      <c r="I269" s="63">
        <v>43556</v>
      </c>
      <c r="J269" s="30">
        <f>+M266</f>
        <v>0</v>
      </c>
      <c r="V269" s="63"/>
      <c r="W269" s="63"/>
      <c r="X269" s="4">
        <f>+AA266</f>
        <v>3113.5113000000001</v>
      </c>
    </row>
    <row r="270" spans="1:35" hidden="1">
      <c r="A270">
        <v>269</v>
      </c>
      <c r="C270">
        <f t="shared" si="19"/>
        <v>0</v>
      </c>
      <c r="D270" s="4">
        <f t="shared" si="16"/>
        <v>0</v>
      </c>
      <c r="E270" s="4">
        <f t="shared" si="17"/>
        <v>1</v>
      </c>
      <c r="F270" s="4">
        <f t="shared" si="18"/>
        <v>0</v>
      </c>
      <c r="G270" s="63">
        <f>IF(OR(Datos!D$25&gt;Paso02!I270,Datos!D$25=Paso02!I270),Paso02!I270,0)</f>
        <v>0</v>
      </c>
      <c r="H270" s="63">
        <f>IF(OR(Datos!D$24&lt;Paso02!I270,Datos!D$24=Paso02!I270),Paso02!I270,0)</f>
        <v>43586</v>
      </c>
      <c r="I270" s="63">
        <v>43586</v>
      </c>
      <c r="J270" s="30">
        <f>+N266</f>
        <v>0</v>
      </c>
      <c r="V270" s="63"/>
      <c r="W270" s="63"/>
      <c r="X270" s="4">
        <f>+AB266</f>
        <v>3113.5113000000001</v>
      </c>
    </row>
    <row r="271" spans="1:35" hidden="1">
      <c r="A271">
        <v>270</v>
      </c>
      <c r="C271">
        <f t="shared" si="19"/>
        <v>0</v>
      </c>
      <c r="D271" s="4">
        <f t="shared" si="16"/>
        <v>0</v>
      </c>
      <c r="E271" s="4">
        <f t="shared" si="17"/>
        <v>1</v>
      </c>
      <c r="F271" s="4">
        <f t="shared" si="18"/>
        <v>0</v>
      </c>
      <c r="G271" s="63">
        <f>IF(OR(Datos!D$25&gt;Paso02!I271,Datos!D$25=Paso02!I271),Paso02!I271,0)</f>
        <v>0</v>
      </c>
      <c r="H271" s="63">
        <f>IF(OR(Datos!D$24&lt;Paso02!I271,Datos!D$24=Paso02!I271),Paso02!I271,0)</f>
        <v>43617</v>
      </c>
      <c r="I271" s="63">
        <v>43617</v>
      </c>
      <c r="J271" s="30">
        <f>+O266</f>
        <v>0</v>
      </c>
      <c r="V271" s="63"/>
      <c r="W271" s="63"/>
      <c r="X271" s="4">
        <f>+AC266</f>
        <v>3113.5113000000001</v>
      </c>
    </row>
    <row r="272" spans="1:35" hidden="1">
      <c r="A272">
        <v>271</v>
      </c>
      <c r="C272">
        <f t="shared" si="19"/>
        <v>0</v>
      </c>
      <c r="D272" s="4">
        <f t="shared" si="16"/>
        <v>0</v>
      </c>
      <c r="E272" s="4">
        <f t="shared" si="17"/>
        <v>1</v>
      </c>
      <c r="F272" s="4">
        <f t="shared" si="18"/>
        <v>0</v>
      </c>
      <c r="G272" s="63">
        <f>IF(OR(Datos!D$25&gt;Paso02!I272,Datos!D$25=Paso02!I272),Paso02!I272,0)</f>
        <v>0</v>
      </c>
      <c r="H272" s="63">
        <f>IF(OR(Datos!D$24&lt;Paso02!I272,Datos!D$24=Paso02!I272),Paso02!I272,0)</f>
        <v>43647</v>
      </c>
      <c r="I272" s="63">
        <v>43647</v>
      </c>
      <c r="J272" s="30">
        <f>+P266</f>
        <v>0</v>
      </c>
      <c r="V272" s="63"/>
      <c r="W272" s="63"/>
      <c r="X272" s="4">
        <f>+AD266</f>
        <v>3113.5113000000001</v>
      </c>
    </row>
    <row r="273" spans="1:35" hidden="1">
      <c r="A273">
        <v>272</v>
      </c>
      <c r="C273">
        <f t="shared" si="19"/>
        <v>0</v>
      </c>
      <c r="D273" s="4">
        <f t="shared" si="16"/>
        <v>0</v>
      </c>
      <c r="E273" s="4">
        <f t="shared" si="17"/>
        <v>1</v>
      </c>
      <c r="F273" s="4">
        <f t="shared" si="18"/>
        <v>0</v>
      </c>
      <c r="G273" s="63">
        <f>IF(OR(Datos!D$25&gt;Paso02!I273,Datos!D$25=Paso02!I273),Paso02!I273,0)</f>
        <v>0</v>
      </c>
      <c r="H273" s="63">
        <f>IF(OR(Datos!D$24&lt;Paso02!I273,Datos!D$24=Paso02!I273),Paso02!I273,0)</f>
        <v>43678</v>
      </c>
      <c r="I273" s="63">
        <v>43678</v>
      </c>
      <c r="J273" s="30">
        <f>+Q266</f>
        <v>0</v>
      </c>
      <c r="V273" s="63"/>
      <c r="W273" s="63"/>
      <c r="X273" s="4">
        <f>+AE266</f>
        <v>3113.5113000000001</v>
      </c>
    </row>
    <row r="274" spans="1:35" hidden="1">
      <c r="A274">
        <v>273</v>
      </c>
      <c r="C274">
        <f t="shared" si="19"/>
        <v>0</v>
      </c>
      <c r="D274" s="4">
        <f t="shared" si="16"/>
        <v>0</v>
      </c>
      <c r="E274" s="4">
        <f t="shared" si="17"/>
        <v>1</v>
      </c>
      <c r="F274" s="4">
        <f t="shared" si="18"/>
        <v>0</v>
      </c>
      <c r="G274" s="63">
        <f>IF(OR(Datos!D$25&gt;Paso02!I274,Datos!D$25=Paso02!I274),Paso02!I274,0)</f>
        <v>0</v>
      </c>
      <c r="H274" s="63">
        <f>IF(OR(Datos!D$24&lt;Paso02!I274,Datos!D$24=Paso02!I274),Paso02!I274,0)</f>
        <v>43709</v>
      </c>
      <c r="I274" s="63">
        <v>43709</v>
      </c>
      <c r="J274" s="30">
        <f>+R266</f>
        <v>0</v>
      </c>
      <c r="V274" s="63"/>
      <c r="W274" s="63"/>
      <c r="X274" s="4">
        <f>+AF266</f>
        <v>3113.5113000000001</v>
      </c>
    </row>
    <row r="275" spans="1:35" hidden="1">
      <c r="A275">
        <v>274</v>
      </c>
      <c r="C275">
        <f t="shared" si="19"/>
        <v>0</v>
      </c>
      <c r="D275" s="4">
        <f t="shared" si="16"/>
        <v>0</v>
      </c>
      <c r="E275" s="4">
        <f t="shared" si="17"/>
        <v>1</v>
      </c>
      <c r="F275" s="4">
        <f t="shared" si="18"/>
        <v>0</v>
      </c>
      <c r="G275" s="63">
        <f>IF(OR(Datos!D$25&gt;Paso02!I275,Datos!D$25=Paso02!I275),Paso02!I275,0)</f>
        <v>0</v>
      </c>
      <c r="H275" s="63">
        <f>IF(OR(Datos!D$24&lt;Paso02!I275,Datos!D$24=Paso02!I275),Paso02!I275,0)</f>
        <v>43739</v>
      </c>
      <c r="I275" s="63">
        <v>43739</v>
      </c>
      <c r="J275" s="30">
        <f>+S266</f>
        <v>0</v>
      </c>
      <c r="V275" s="63"/>
      <c r="W275" s="63"/>
      <c r="X275" s="4">
        <f>+AG266</f>
        <v>3113.5113000000001</v>
      </c>
    </row>
    <row r="276" spans="1:35" hidden="1">
      <c r="A276">
        <v>275</v>
      </c>
      <c r="C276">
        <f t="shared" si="19"/>
        <v>0</v>
      </c>
      <c r="D276" s="4">
        <f t="shared" si="16"/>
        <v>0</v>
      </c>
      <c r="E276" s="4">
        <f t="shared" si="17"/>
        <v>1</v>
      </c>
      <c r="F276" s="4">
        <f t="shared" si="18"/>
        <v>0</v>
      </c>
      <c r="G276" s="63">
        <f>IF(OR(Datos!D$25&gt;Paso02!I276,Datos!D$25=Paso02!I276),Paso02!I276,0)</f>
        <v>0</v>
      </c>
      <c r="H276" s="63">
        <f>IF(OR(Datos!D$24&lt;Paso02!I276,Datos!D$24=Paso02!I276),Paso02!I276,0)</f>
        <v>43770</v>
      </c>
      <c r="I276" s="63">
        <v>43770</v>
      </c>
      <c r="J276" s="30">
        <f>+T266</f>
        <v>0</v>
      </c>
      <c r="V276" s="63"/>
      <c r="W276" s="63"/>
      <c r="X276" s="4">
        <f>+AH266</f>
        <v>3113.5113000000001</v>
      </c>
    </row>
    <row r="277" spans="1:35" hidden="1">
      <c r="A277">
        <v>276</v>
      </c>
      <c r="C277">
        <f t="shared" si="19"/>
        <v>0</v>
      </c>
      <c r="D277" s="4">
        <f t="shared" si="16"/>
        <v>0</v>
      </c>
      <c r="E277" s="4">
        <f t="shared" si="17"/>
        <v>1</v>
      </c>
      <c r="F277" s="4">
        <f t="shared" si="18"/>
        <v>0</v>
      </c>
      <c r="G277" s="63">
        <f>IF(OR(Datos!D$25&gt;Paso02!I277,Datos!D$25=Paso02!I277),Paso02!I277,0)</f>
        <v>0</v>
      </c>
      <c r="H277" s="63">
        <f>IF(OR(Datos!D$24&lt;Paso02!I277,Datos!D$24=Paso02!I277),Paso02!I277,0)</f>
        <v>43800</v>
      </c>
      <c r="I277" s="63">
        <v>43800</v>
      </c>
      <c r="J277" s="30">
        <f>+U266</f>
        <v>0</v>
      </c>
      <c r="V277" s="63"/>
      <c r="W277" s="63"/>
      <c r="X277" s="4">
        <f>+AI266</f>
        <v>3113.5113000000001</v>
      </c>
    </row>
    <row r="278" spans="1:35" hidden="1">
      <c r="A278">
        <v>277</v>
      </c>
      <c r="C278">
        <f t="shared" si="19"/>
        <v>0</v>
      </c>
      <c r="D278" s="4">
        <f t="shared" si="16"/>
        <v>0</v>
      </c>
      <c r="E278" s="4">
        <f t="shared" si="17"/>
        <v>1</v>
      </c>
      <c r="F278" s="4">
        <f t="shared" si="18"/>
        <v>0</v>
      </c>
      <c r="G278" s="63">
        <f>IF(OR(Datos!D$25&gt;Paso02!I278,Datos!D$25=Paso02!I278),Paso02!I278,0)</f>
        <v>0</v>
      </c>
      <c r="H278" s="63">
        <f>IF(OR(Datos!D$24&lt;Paso02!I278,Datos!D$24=Paso02!I278),Paso02!I278,0)</f>
        <v>43831</v>
      </c>
      <c r="I278" s="63">
        <v>43831</v>
      </c>
      <c r="J278" s="30">
        <f>+Paso01!B32</f>
        <v>0</v>
      </c>
      <c r="K278" s="30">
        <f>+Paso01!C32</f>
        <v>0</v>
      </c>
      <c r="L278" s="30">
        <f>+Paso01!D32</f>
        <v>0</v>
      </c>
      <c r="M278" s="30">
        <f>+Paso01!E32</f>
        <v>0</v>
      </c>
      <c r="N278" s="30">
        <f>+Paso01!F32</f>
        <v>0</v>
      </c>
      <c r="O278" s="30">
        <f>+Paso01!G32</f>
        <v>0</v>
      </c>
      <c r="P278" s="30">
        <f>+Paso01!H32</f>
        <v>0</v>
      </c>
      <c r="Q278" s="30">
        <f>+Paso01!I32</f>
        <v>0</v>
      </c>
      <c r="R278" s="30">
        <f>+Paso01!J32</f>
        <v>0</v>
      </c>
      <c r="S278" s="30">
        <f>+Paso01!K32</f>
        <v>0</v>
      </c>
      <c r="T278" s="30">
        <f>+Paso01!L32</f>
        <v>0</v>
      </c>
      <c r="U278" s="30">
        <f>+Paso01!M32</f>
        <v>0</v>
      </c>
      <c r="V278" s="63"/>
      <c r="W278" s="63"/>
      <c r="X278" s="4">
        <f>+Paso01!P32</f>
        <v>3113.5113000000001</v>
      </c>
      <c r="Y278" s="4">
        <f>+Paso01!Q32</f>
        <v>3113.5113000000001</v>
      </c>
      <c r="Z278" s="4">
        <f>+Paso01!R32</f>
        <v>3113.5113000000001</v>
      </c>
      <c r="AA278" s="4">
        <f>+Paso01!S32</f>
        <v>3113.5113000000001</v>
      </c>
      <c r="AB278" s="4">
        <f>+Paso01!T32</f>
        <v>3113.5113000000001</v>
      </c>
      <c r="AC278" s="4">
        <f>+Paso01!U32</f>
        <v>3113.5113000000001</v>
      </c>
      <c r="AD278" s="4">
        <f>+Paso01!V32</f>
        <v>3113.5113000000001</v>
      </c>
      <c r="AE278" s="4">
        <f>+Paso01!W32</f>
        <v>3113.5113000000001</v>
      </c>
      <c r="AF278" s="4">
        <f>+Paso01!X32</f>
        <v>3113.5113000000001</v>
      </c>
      <c r="AG278" s="4">
        <f>+Paso01!Y32</f>
        <v>3113.5113000000001</v>
      </c>
      <c r="AH278" s="4">
        <f>+Paso01!Z32</f>
        <v>3113.5113000000001</v>
      </c>
      <c r="AI278" s="4">
        <f>+Paso01!AA32</f>
        <v>3113.5113000000001</v>
      </c>
    </row>
    <row r="279" spans="1:35" hidden="1">
      <c r="A279">
        <v>278</v>
      </c>
      <c r="C279">
        <f t="shared" si="19"/>
        <v>0</v>
      </c>
      <c r="D279" s="4">
        <f t="shared" si="16"/>
        <v>0</v>
      </c>
      <c r="E279" s="4">
        <f t="shared" si="17"/>
        <v>1</v>
      </c>
      <c r="F279" s="4">
        <f t="shared" si="18"/>
        <v>0</v>
      </c>
      <c r="G279" s="63">
        <f>IF(OR(Datos!D$25&gt;Paso02!I279,Datos!D$25=Paso02!I279),Paso02!I279,0)</f>
        <v>0</v>
      </c>
      <c r="H279" s="63">
        <f>IF(OR(Datos!D$24&lt;Paso02!I279,Datos!D$24=Paso02!I279),Paso02!I279,0)</f>
        <v>43862</v>
      </c>
      <c r="I279" s="63">
        <v>43862</v>
      </c>
      <c r="J279" s="30">
        <f>+K278</f>
        <v>0</v>
      </c>
      <c r="V279" s="63"/>
      <c r="W279" s="63"/>
      <c r="X279" s="4">
        <f>+Y278</f>
        <v>3113.5113000000001</v>
      </c>
    </row>
    <row r="280" spans="1:35" hidden="1">
      <c r="A280">
        <v>279</v>
      </c>
      <c r="C280">
        <f t="shared" si="19"/>
        <v>0</v>
      </c>
      <c r="D280" s="4">
        <f t="shared" si="16"/>
        <v>0</v>
      </c>
      <c r="E280" s="4">
        <f t="shared" si="17"/>
        <v>1</v>
      </c>
      <c r="F280" s="4">
        <f t="shared" si="18"/>
        <v>0</v>
      </c>
      <c r="G280" s="63">
        <f>IF(OR(Datos!D$25&gt;Paso02!I280,Datos!D$25=Paso02!I280),Paso02!I280,0)</f>
        <v>0</v>
      </c>
      <c r="H280" s="63">
        <f>IF(OR(Datos!D$24&lt;Paso02!I280,Datos!D$24=Paso02!I280),Paso02!I280,0)</f>
        <v>43891</v>
      </c>
      <c r="I280" s="63">
        <v>43891</v>
      </c>
      <c r="J280" s="30">
        <f>+L278</f>
        <v>0</v>
      </c>
      <c r="V280" s="63"/>
      <c r="W280" s="63"/>
      <c r="X280" s="4">
        <f>+Z278</f>
        <v>3113.5113000000001</v>
      </c>
    </row>
    <row r="281" spans="1:35" hidden="1">
      <c r="A281">
        <v>280</v>
      </c>
      <c r="C281">
        <f t="shared" si="19"/>
        <v>0</v>
      </c>
      <c r="D281" s="4">
        <f t="shared" si="16"/>
        <v>0</v>
      </c>
      <c r="E281" s="4">
        <f t="shared" si="17"/>
        <v>1</v>
      </c>
      <c r="F281" s="4">
        <f t="shared" si="18"/>
        <v>0</v>
      </c>
      <c r="G281" s="63">
        <f>IF(OR(Datos!D$25&gt;Paso02!I281,Datos!D$25=Paso02!I281),Paso02!I281,0)</f>
        <v>0</v>
      </c>
      <c r="H281" s="63">
        <f>IF(OR(Datos!D$24&lt;Paso02!I281,Datos!D$24=Paso02!I281),Paso02!I281,0)</f>
        <v>43922</v>
      </c>
      <c r="I281" s="63">
        <v>43922</v>
      </c>
      <c r="J281" s="30">
        <f>+M278</f>
        <v>0</v>
      </c>
      <c r="V281" s="63"/>
      <c r="W281" s="63"/>
      <c r="X281" s="4">
        <f>+AA278</f>
        <v>3113.5113000000001</v>
      </c>
    </row>
    <row r="282" spans="1:35" hidden="1">
      <c r="A282">
        <v>281</v>
      </c>
      <c r="C282">
        <f t="shared" si="19"/>
        <v>0</v>
      </c>
      <c r="D282" s="4">
        <f t="shared" si="16"/>
        <v>0</v>
      </c>
      <c r="E282" s="4">
        <f t="shared" si="17"/>
        <v>1</v>
      </c>
      <c r="F282" s="4">
        <f t="shared" si="18"/>
        <v>0</v>
      </c>
      <c r="G282" s="63">
        <f>IF(OR(Datos!D$25&gt;Paso02!I282,Datos!D$25=Paso02!I282),Paso02!I282,0)</f>
        <v>0</v>
      </c>
      <c r="H282" s="63">
        <f>IF(OR(Datos!D$24&lt;Paso02!I282,Datos!D$24=Paso02!I282),Paso02!I282,0)</f>
        <v>43952</v>
      </c>
      <c r="I282" s="63">
        <v>43952</v>
      </c>
      <c r="J282" s="30">
        <f>+N278</f>
        <v>0</v>
      </c>
      <c r="V282" s="63"/>
      <c r="W282" s="63"/>
      <c r="X282" s="4">
        <f>+AB278</f>
        <v>3113.5113000000001</v>
      </c>
    </row>
    <row r="283" spans="1:35" hidden="1">
      <c r="A283">
        <v>282</v>
      </c>
      <c r="C283">
        <f t="shared" si="19"/>
        <v>0</v>
      </c>
      <c r="D283" s="4">
        <f t="shared" si="16"/>
        <v>0</v>
      </c>
      <c r="E283" s="4">
        <f t="shared" si="17"/>
        <v>1</v>
      </c>
      <c r="F283" s="4">
        <f t="shared" si="18"/>
        <v>0</v>
      </c>
      <c r="G283" s="63">
        <f>IF(OR(Datos!D$25&gt;Paso02!I283,Datos!D$25=Paso02!I283),Paso02!I283,0)</f>
        <v>0</v>
      </c>
      <c r="H283" s="63">
        <f>IF(OR(Datos!D$24&lt;Paso02!I283,Datos!D$24=Paso02!I283),Paso02!I283,0)</f>
        <v>43983</v>
      </c>
      <c r="I283" s="63">
        <v>43983</v>
      </c>
      <c r="J283" s="30">
        <f>+O278</f>
        <v>0</v>
      </c>
      <c r="V283" s="63"/>
      <c r="W283" s="63"/>
      <c r="X283" s="4">
        <f>+AC278</f>
        <v>3113.5113000000001</v>
      </c>
    </row>
    <row r="284" spans="1:35" hidden="1">
      <c r="A284">
        <v>283</v>
      </c>
      <c r="C284">
        <f t="shared" si="19"/>
        <v>0</v>
      </c>
      <c r="D284" s="4">
        <f t="shared" si="16"/>
        <v>0</v>
      </c>
      <c r="E284" s="4">
        <f t="shared" si="17"/>
        <v>1</v>
      </c>
      <c r="F284" s="4">
        <f t="shared" si="18"/>
        <v>0</v>
      </c>
      <c r="G284" s="63">
        <f>IF(OR(Datos!D$25&gt;Paso02!I284,Datos!D$25=Paso02!I284),Paso02!I284,0)</f>
        <v>0</v>
      </c>
      <c r="H284" s="63">
        <f>IF(OR(Datos!D$24&lt;Paso02!I284,Datos!D$24=Paso02!I284),Paso02!I284,0)</f>
        <v>44013</v>
      </c>
      <c r="I284" s="63">
        <v>44013</v>
      </c>
      <c r="J284" s="30">
        <f>+P278</f>
        <v>0</v>
      </c>
      <c r="V284" s="63"/>
      <c r="W284" s="63"/>
      <c r="X284" s="4">
        <f>+AD278</f>
        <v>3113.5113000000001</v>
      </c>
    </row>
    <row r="285" spans="1:35" hidden="1">
      <c r="A285">
        <v>284</v>
      </c>
      <c r="C285">
        <f t="shared" si="19"/>
        <v>0</v>
      </c>
      <c r="D285" s="4">
        <f t="shared" si="16"/>
        <v>0</v>
      </c>
      <c r="E285" s="4">
        <f t="shared" si="17"/>
        <v>1</v>
      </c>
      <c r="F285" s="4">
        <f t="shared" si="18"/>
        <v>0</v>
      </c>
      <c r="G285" s="63">
        <f>IF(OR(Datos!D$25&gt;Paso02!I285,Datos!D$25=Paso02!I285),Paso02!I285,0)</f>
        <v>0</v>
      </c>
      <c r="H285" s="63">
        <f>IF(OR(Datos!D$24&lt;Paso02!I285,Datos!D$24=Paso02!I285),Paso02!I285,0)</f>
        <v>44044</v>
      </c>
      <c r="I285" s="63">
        <v>44044</v>
      </c>
      <c r="J285" s="30">
        <f>+Q278</f>
        <v>0</v>
      </c>
      <c r="V285" s="63"/>
      <c r="W285" s="63"/>
      <c r="X285" s="4">
        <f>+AE278</f>
        <v>3113.5113000000001</v>
      </c>
    </row>
    <row r="286" spans="1:35" hidden="1">
      <c r="A286">
        <v>285</v>
      </c>
      <c r="C286">
        <f t="shared" si="19"/>
        <v>0</v>
      </c>
      <c r="D286" s="4">
        <f t="shared" si="16"/>
        <v>0</v>
      </c>
      <c r="E286" s="4">
        <f t="shared" si="17"/>
        <v>1</v>
      </c>
      <c r="F286" s="4">
        <f t="shared" si="18"/>
        <v>0</v>
      </c>
      <c r="G286" s="63">
        <f>IF(OR(Datos!D$25&gt;Paso02!I286,Datos!D$25=Paso02!I286),Paso02!I286,0)</f>
        <v>0</v>
      </c>
      <c r="H286" s="63">
        <f>IF(OR(Datos!D$24&lt;Paso02!I286,Datos!D$24=Paso02!I286),Paso02!I286,0)</f>
        <v>44075</v>
      </c>
      <c r="I286" s="63">
        <v>44075</v>
      </c>
      <c r="J286" s="30">
        <f>+R278</f>
        <v>0</v>
      </c>
      <c r="V286" s="63"/>
      <c r="W286" s="63"/>
      <c r="X286" s="4">
        <f>+AF278</f>
        <v>3113.5113000000001</v>
      </c>
    </row>
    <row r="287" spans="1:35" hidden="1">
      <c r="A287">
        <v>286</v>
      </c>
      <c r="C287">
        <f t="shared" si="19"/>
        <v>0</v>
      </c>
      <c r="D287" s="4">
        <f t="shared" si="16"/>
        <v>0</v>
      </c>
      <c r="E287" s="4">
        <f t="shared" si="17"/>
        <v>1</v>
      </c>
      <c r="F287" s="4">
        <f t="shared" si="18"/>
        <v>0</v>
      </c>
      <c r="G287" s="63">
        <f>IF(OR(Datos!D$25&gt;Paso02!I287,Datos!D$25=Paso02!I287),Paso02!I287,0)</f>
        <v>0</v>
      </c>
      <c r="H287" s="63">
        <f>IF(OR(Datos!D$24&lt;Paso02!I287,Datos!D$24=Paso02!I287),Paso02!I287,0)</f>
        <v>44105</v>
      </c>
      <c r="I287" s="63">
        <v>44105</v>
      </c>
      <c r="J287" s="30">
        <f>+S278</f>
        <v>0</v>
      </c>
      <c r="V287" s="63"/>
      <c r="W287" s="63"/>
      <c r="X287" s="4">
        <f>+AG278</f>
        <v>3113.5113000000001</v>
      </c>
    </row>
    <row r="288" spans="1:35" hidden="1">
      <c r="A288">
        <v>287</v>
      </c>
      <c r="C288">
        <f t="shared" si="19"/>
        <v>0</v>
      </c>
      <c r="D288" s="4">
        <f t="shared" si="16"/>
        <v>0</v>
      </c>
      <c r="E288" s="4">
        <f t="shared" si="17"/>
        <v>1</v>
      </c>
      <c r="F288" s="4">
        <f t="shared" si="18"/>
        <v>0</v>
      </c>
      <c r="G288" s="63">
        <f>IF(OR(Datos!D$25&gt;Paso02!I288,Datos!D$25=Paso02!I288),Paso02!I288,0)</f>
        <v>0</v>
      </c>
      <c r="H288" s="63">
        <f>IF(OR(Datos!D$24&lt;Paso02!I288,Datos!D$24=Paso02!I288),Paso02!I288,0)</f>
        <v>44136</v>
      </c>
      <c r="I288" s="63">
        <v>44136</v>
      </c>
      <c r="J288" s="30">
        <f>+T278</f>
        <v>0</v>
      </c>
      <c r="V288" s="63"/>
      <c r="W288" s="63"/>
      <c r="X288" s="4">
        <f>+AH278</f>
        <v>3113.5113000000001</v>
      </c>
    </row>
    <row r="289" spans="1:35" hidden="1">
      <c r="A289">
        <v>288</v>
      </c>
      <c r="C289">
        <f t="shared" si="19"/>
        <v>0</v>
      </c>
      <c r="D289" s="4">
        <f t="shared" si="16"/>
        <v>0</v>
      </c>
      <c r="E289" s="4">
        <f t="shared" si="17"/>
        <v>1</v>
      </c>
      <c r="F289" s="4">
        <f t="shared" si="18"/>
        <v>0</v>
      </c>
      <c r="G289" s="63">
        <f>IF(OR(Datos!D$25&gt;Paso02!I289,Datos!D$25=Paso02!I289),Paso02!I289,0)</f>
        <v>0</v>
      </c>
      <c r="H289" s="63">
        <f>IF(OR(Datos!D$24&lt;Paso02!I289,Datos!D$24=Paso02!I289),Paso02!I289,0)</f>
        <v>44166</v>
      </c>
      <c r="I289" s="63">
        <v>44166</v>
      </c>
      <c r="J289" s="30">
        <f>+U278</f>
        <v>0</v>
      </c>
      <c r="V289" s="63"/>
      <c r="W289" s="63"/>
      <c r="X289" s="4">
        <f>+AI278</f>
        <v>3113.5113000000001</v>
      </c>
    </row>
    <row r="290" spans="1:35" hidden="1">
      <c r="A290">
        <v>289</v>
      </c>
      <c r="C290">
        <f t="shared" si="19"/>
        <v>0</v>
      </c>
      <c r="D290" s="4">
        <f t="shared" si="16"/>
        <v>0</v>
      </c>
      <c r="E290" s="4">
        <f t="shared" si="17"/>
        <v>1</v>
      </c>
      <c r="F290" s="4">
        <f t="shared" si="18"/>
        <v>0</v>
      </c>
      <c r="G290" s="63">
        <f>IF(OR(Datos!D$25&gt;Paso02!I290,Datos!D$25=Paso02!I290),Paso02!I290,0)</f>
        <v>0</v>
      </c>
      <c r="H290" s="63">
        <f>IF(OR(Datos!D$24&lt;Paso02!I290,Datos!D$24=Paso02!I290),Paso02!I290,0)</f>
        <v>44197</v>
      </c>
      <c r="I290" s="63">
        <v>44197</v>
      </c>
      <c r="J290" s="30">
        <f>+Paso01!B33</f>
        <v>0</v>
      </c>
      <c r="K290" s="30">
        <f>+Paso01!C33</f>
        <v>0</v>
      </c>
      <c r="L290" s="30">
        <f>+Paso01!D33</f>
        <v>0</v>
      </c>
      <c r="M290" s="30">
        <f>+Paso01!E33</f>
        <v>0</v>
      </c>
      <c r="N290" s="30">
        <f>+Paso01!F33</f>
        <v>0</v>
      </c>
      <c r="O290" s="30">
        <f>+Paso01!G33</f>
        <v>0</v>
      </c>
      <c r="P290" s="30">
        <f>+Paso01!H33</f>
        <v>0</v>
      </c>
      <c r="Q290" s="30">
        <f>+Paso01!I33</f>
        <v>0</v>
      </c>
      <c r="R290" s="30">
        <f>+Paso01!J33</f>
        <v>0</v>
      </c>
      <c r="S290" s="30">
        <f>+Paso01!K33</f>
        <v>0</v>
      </c>
      <c r="T290" s="30">
        <f>+Paso01!L33</f>
        <v>0</v>
      </c>
      <c r="U290" s="30">
        <f>+Paso01!M33</f>
        <v>0</v>
      </c>
      <c r="V290" s="63"/>
      <c r="W290" s="63"/>
      <c r="X290" s="4">
        <f>+Paso01!P33</f>
        <v>3113.5113000000001</v>
      </c>
      <c r="Y290" s="4">
        <f>+Paso01!Q33</f>
        <v>3113.5113000000001</v>
      </c>
      <c r="Z290" s="4">
        <f>+Paso01!R33</f>
        <v>3113.5113000000001</v>
      </c>
      <c r="AA290" s="4">
        <f>+Paso01!S33</f>
        <v>3113.5113000000001</v>
      </c>
      <c r="AB290" s="4">
        <f>+Paso01!T33</f>
        <v>3113.5113000000001</v>
      </c>
      <c r="AC290" s="4">
        <f>+Paso01!U33</f>
        <v>3113.5113000000001</v>
      </c>
      <c r="AD290" s="4">
        <f>+Paso01!V33</f>
        <v>3113.5113000000001</v>
      </c>
      <c r="AE290" s="4">
        <f>+Paso01!W33</f>
        <v>3113.5113000000001</v>
      </c>
      <c r="AF290" s="4">
        <f>+Paso01!X33</f>
        <v>3113.5113000000001</v>
      </c>
      <c r="AG290" s="4">
        <f>+Paso01!Y33</f>
        <v>3113.5113000000001</v>
      </c>
      <c r="AH290" s="4">
        <f>+Paso01!Z33</f>
        <v>3113.5113000000001</v>
      </c>
      <c r="AI290" s="4">
        <f>+Paso01!AA33</f>
        <v>3113.5113000000001</v>
      </c>
    </row>
    <row r="291" spans="1:35" hidden="1">
      <c r="A291">
        <v>290</v>
      </c>
      <c r="C291">
        <f t="shared" si="19"/>
        <v>0</v>
      </c>
      <c r="D291" s="4">
        <f t="shared" si="16"/>
        <v>0</v>
      </c>
      <c r="E291" s="4">
        <f t="shared" si="17"/>
        <v>1</v>
      </c>
      <c r="F291" s="4">
        <f t="shared" si="18"/>
        <v>0</v>
      </c>
      <c r="G291" s="63">
        <f>IF(OR(Datos!D$25&gt;Paso02!I291,Datos!D$25=Paso02!I291),Paso02!I291,0)</f>
        <v>0</v>
      </c>
      <c r="H291" s="63">
        <f>IF(OR(Datos!D$24&lt;Paso02!I291,Datos!D$24=Paso02!I291),Paso02!I291,0)</f>
        <v>44228</v>
      </c>
      <c r="I291" s="63">
        <v>44228</v>
      </c>
      <c r="J291" s="30">
        <f>+K290</f>
        <v>0</v>
      </c>
      <c r="V291" s="63"/>
      <c r="W291" s="63"/>
      <c r="X291" s="4">
        <f>+Y290</f>
        <v>3113.5113000000001</v>
      </c>
    </row>
    <row r="292" spans="1:35" hidden="1">
      <c r="A292">
        <v>291</v>
      </c>
      <c r="C292">
        <f t="shared" si="19"/>
        <v>0</v>
      </c>
      <c r="D292" s="4">
        <f t="shared" si="16"/>
        <v>0</v>
      </c>
      <c r="E292" s="4">
        <f t="shared" si="17"/>
        <v>1</v>
      </c>
      <c r="F292" s="4">
        <f t="shared" si="18"/>
        <v>0</v>
      </c>
      <c r="G292" s="63">
        <f>IF(OR(Datos!D$25&gt;Paso02!I292,Datos!D$25=Paso02!I292),Paso02!I292,0)</f>
        <v>0</v>
      </c>
      <c r="H292" s="63">
        <f>IF(OR(Datos!D$24&lt;Paso02!I292,Datos!D$24=Paso02!I292),Paso02!I292,0)</f>
        <v>44256</v>
      </c>
      <c r="I292" s="63">
        <v>44256</v>
      </c>
      <c r="J292" s="30">
        <f>+L290</f>
        <v>0</v>
      </c>
      <c r="V292" s="63"/>
      <c r="W292" s="63"/>
      <c r="X292" s="4">
        <f>+Z290</f>
        <v>3113.5113000000001</v>
      </c>
    </row>
    <row r="293" spans="1:35" hidden="1">
      <c r="A293">
        <v>292</v>
      </c>
      <c r="C293">
        <f t="shared" si="19"/>
        <v>0</v>
      </c>
      <c r="D293" s="4">
        <f t="shared" si="16"/>
        <v>0</v>
      </c>
      <c r="E293" s="4">
        <f t="shared" si="17"/>
        <v>1</v>
      </c>
      <c r="F293" s="4">
        <f t="shared" si="18"/>
        <v>0</v>
      </c>
      <c r="G293" s="63">
        <f>IF(OR(Datos!D$25&gt;Paso02!I293,Datos!D$25=Paso02!I293),Paso02!I293,0)</f>
        <v>0</v>
      </c>
      <c r="H293" s="63">
        <f>IF(OR(Datos!D$24&lt;Paso02!I293,Datos!D$24=Paso02!I293),Paso02!I293,0)</f>
        <v>44287</v>
      </c>
      <c r="I293" s="63">
        <v>44287</v>
      </c>
      <c r="J293" s="30">
        <f>+M290</f>
        <v>0</v>
      </c>
      <c r="V293" s="63"/>
      <c r="W293" s="63"/>
      <c r="X293" s="4">
        <f>+AA290</f>
        <v>3113.5113000000001</v>
      </c>
    </row>
    <row r="294" spans="1:35" hidden="1">
      <c r="A294">
        <v>293</v>
      </c>
      <c r="C294">
        <f t="shared" si="19"/>
        <v>0</v>
      </c>
      <c r="D294" s="4">
        <f t="shared" si="16"/>
        <v>0</v>
      </c>
      <c r="E294" s="4">
        <f t="shared" si="17"/>
        <v>1</v>
      </c>
      <c r="F294" s="4">
        <f t="shared" si="18"/>
        <v>0</v>
      </c>
      <c r="G294" s="63">
        <f>IF(OR(Datos!D$25&gt;Paso02!I294,Datos!D$25=Paso02!I294),Paso02!I294,0)</f>
        <v>0</v>
      </c>
      <c r="H294" s="63">
        <f>IF(OR(Datos!D$24&lt;Paso02!I294,Datos!D$24=Paso02!I294),Paso02!I294,0)</f>
        <v>44317</v>
      </c>
      <c r="I294" s="63">
        <v>44317</v>
      </c>
      <c r="J294" s="30">
        <f>+N290</f>
        <v>0</v>
      </c>
      <c r="V294" s="63"/>
      <c r="W294" s="63"/>
      <c r="X294" s="4">
        <f>+AB290</f>
        <v>3113.5113000000001</v>
      </c>
    </row>
    <row r="295" spans="1:35" hidden="1">
      <c r="A295">
        <v>294</v>
      </c>
      <c r="C295">
        <f t="shared" si="19"/>
        <v>0</v>
      </c>
      <c r="D295" s="4">
        <f t="shared" si="16"/>
        <v>0</v>
      </c>
      <c r="E295" s="4">
        <f t="shared" si="17"/>
        <v>1</v>
      </c>
      <c r="F295" s="4">
        <f t="shared" si="18"/>
        <v>0</v>
      </c>
      <c r="G295" s="63">
        <f>IF(OR(Datos!D$25&gt;Paso02!I295,Datos!D$25=Paso02!I295),Paso02!I295,0)</f>
        <v>0</v>
      </c>
      <c r="H295" s="63">
        <f>IF(OR(Datos!D$24&lt;Paso02!I295,Datos!D$24=Paso02!I295),Paso02!I295,0)</f>
        <v>44348</v>
      </c>
      <c r="I295" s="63">
        <v>44348</v>
      </c>
      <c r="J295" s="30">
        <f>+O290</f>
        <v>0</v>
      </c>
      <c r="V295" s="63"/>
      <c r="W295" s="63"/>
      <c r="X295" s="4">
        <f>+AC290</f>
        <v>3113.5113000000001</v>
      </c>
    </row>
    <row r="296" spans="1:35" hidden="1">
      <c r="A296">
        <v>295</v>
      </c>
      <c r="C296">
        <f t="shared" si="19"/>
        <v>0</v>
      </c>
      <c r="D296" s="4">
        <f t="shared" si="16"/>
        <v>0</v>
      </c>
      <c r="E296" s="4">
        <f t="shared" si="17"/>
        <v>1</v>
      </c>
      <c r="F296" s="4">
        <f t="shared" si="18"/>
        <v>0</v>
      </c>
      <c r="G296" s="63">
        <f>IF(OR(Datos!D$25&gt;Paso02!I296,Datos!D$25=Paso02!I296),Paso02!I296,0)</f>
        <v>0</v>
      </c>
      <c r="H296" s="63">
        <f>IF(OR(Datos!D$24&lt;Paso02!I296,Datos!D$24=Paso02!I296),Paso02!I296,0)</f>
        <v>44378</v>
      </c>
      <c r="I296" s="63">
        <v>44378</v>
      </c>
      <c r="J296" s="30">
        <f>+P290</f>
        <v>0</v>
      </c>
      <c r="V296" s="63"/>
      <c r="W296" s="63"/>
      <c r="X296" s="4">
        <f>+AD290</f>
        <v>3113.5113000000001</v>
      </c>
    </row>
    <row r="297" spans="1:35" hidden="1">
      <c r="A297">
        <v>296</v>
      </c>
      <c r="C297">
        <f t="shared" si="19"/>
        <v>0</v>
      </c>
      <c r="D297" s="4">
        <f t="shared" si="16"/>
        <v>0</v>
      </c>
      <c r="E297" s="4">
        <f t="shared" si="17"/>
        <v>1</v>
      </c>
      <c r="F297" s="4">
        <f t="shared" si="18"/>
        <v>0</v>
      </c>
      <c r="G297" s="63">
        <f>IF(OR(Datos!D$25&gt;Paso02!I297,Datos!D$25=Paso02!I297),Paso02!I297,0)</f>
        <v>0</v>
      </c>
      <c r="H297" s="63">
        <f>IF(OR(Datos!D$24&lt;Paso02!I297,Datos!D$24=Paso02!I297),Paso02!I297,0)</f>
        <v>44409</v>
      </c>
      <c r="I297" s="63">
        <v>44409</v>
      </c>
      <c r="J297" s="30">
        <f>+Q290</f>
        <v>0</v>
      </c>
      <c r="V297" s="63"/>
      <c r="W297" s="63"/>
      <c r="X297" s="4">
        <f>+AE290</f>
        <v>3113.5113000000001</v>
      </c>
    </row>
    <row r="298" spans="1:35" hidden="1">
      <c r="A298">
        <v>297</v>
      </c>
      <c r="C298">
        <f t="shared" si="19"/>
        <v>0</v>
      </c>
      <c r="D298" s="4">
        <f t="shared" si="16"/>
        <v>0</v>
      </c>
      <c r="E298" s="4">
        <f t="shared" si="17"/>
        <v>1</v>
      </c>
      <c r="F298" s="4">
        <f t="shared" si="18"/>
        <v>0</v>
      </c>
      <c r="G298" s="63">
        <f>IF(OR(Datos!D$25&gt;Paso02!I298,Datos!D$25=Paso02!I298),Paso02!I298,0)</f>
        <v>0</v>
      </c>
      <c r="H298" s="63">
        <f>IF(OR(Datos!D$24&lt;Paso02!I298,Datos!D$24=Paso02!I298),Paso02!I298,0)</f>
        <v>44440</v>
      </c>
      <c r="I298" s="63">
        <v>44440</v>
      </c>
      <c r="J298" s="30">
        <f>+R290</f>
        <v>0</v>
      </c>
      <c r="V298" s="63"/>
      <c r="W298" s="63"/>
      <c r="X298" s="4">
        <f>+AF290</f>
        <v>3113.5113000000001</v>
      </c>
    </row>
    <row r="299" spans="1:35" hidden="1">
      <c r="A299">
        <v>298</v>
      </c>
      <c r="C299">
        <f t="shared" si="19"/>
        <v>0</v>
      </c>
      <c r="D299" s="4">
        <f t="shared" si="16"/>
        <v>0</v>
      </c>
      <c r="E299" s="4">
        <f t="shared" si="17"/>
        <v>1</v>
      </c>
      <c r="F299" s="4">
        <f t="shared" si="18"/>
        <v>0</v>
      </c>
      <c r="G299" s="63">
        <f>IF(OR(Datos!D$25&gt;Paso02!I299,Datos!D$25=Paso02!I299),Paso02!I299,0)</f>
        <v>0</v>
      </c>
      <c r="H299" s="63">
        <f>IF(OR(Datos!D$24&lt;Paso02!I299,Datos!D$24=Paso02!I299),Paso02!I299,0)</f>
        <v>44470</v>
      </c>
      <c r="I299" s="63">
        <v>44470</v>
      </c>
      <c r="J299" s="30">
        <f>+S290</f>
        <v>0</v>
      </c>
      <c r="V299" s="63"/>
      <c r="W299" s="63"/>
      <c r="X299" s="4">
        <f>+AG290</f>
        <v>3113.5113000000001</v>
      </c>
    </row>
    <row r="300" spans="1:35" hidden="1">
      <c r="A300">
        <v>299</v>
      </c>
      <c r="C300">
        <f t="shared" si="19"/>
        <v>0</v>
      </c>
      <c r="D300" s="4">
        <f t="shared" si="16"/>
        <v>0</v>
      </c>
      <c r="E300" s="4">
        <f t="shared" si="17"/>
        <v>1</v>
      </c>
      <c r="F300" s="4">
        <f t="shared" si="18"/>
        <v>0</v>
      </c>
      <c r="G300" s="63">
        <f>IF(OR(Datos!D$25&gt;Paso02!I300,Datos!D$25=Paso02!I300),Paso02!I300,0)</f>
        <v>0</v>
      </c>
      <c r="H300" s="63">
        <f>IF(OR(Datos!D$24&lt;Paso02!I300,Datos!D$24=Paso02!I300),Paso02!I300,0)</f>
        <v>44501</v>
      </c>
      <c r="I300" s="63">
        <v>44501</v>
      </c>
      <c r="J300" s="30">
        <f>+T290</f>
        <v>0</v>
      </c>
      <c r="V300" s="63"/>
      <c r="W300" s="63"/>
      <c r="X300" s="4">
        <f>+AH290</f>
        <v>3113.5113000000001</v>
      </c>
    </row>
    <row r="301" spans="1:35" hidden="1">
      <c r="A301">
        <v>300</v>
      </c>
      <c r="C301">
        <f t="shared" si="19"/>
        <v>0</v>
      </c>
      <c r="D301" s="4">
        <f t="shared" si="16"/>
        <v>0</v>
      </c>
      <c r="E301" s="4">
        <f t="shared" si="17"/>
        <v>1</v>
      </c>
      <c r="F301" s="4">
        <f t="shared" si="18"/>
        <v>0</v>
      </c>
      <c r="G301" s="63">
        <f>IF(OR(Datos!D$25&gt;Paso02!I301,Datos!D$25=Paso02!I301),Paso02!I301,0)</f>
        <v>0</v>
      </c>
      <c r="H301" s="63">
        <f>IF(OR(Datos!D$24&lt;Paso02!I301,Datos!D$24=Paso02!I301),Paso02!I301,0)</f>
        <v>44531</v>
      </c>
      <c r="I301" s="63">
        <v>44531</v>
      </c>
      <c r="J301" s="30">
        <f>+U290</f>
        <v>0</v>
      </c>
      <c r="V301" s="63"/>
      <c r="W301" s="63"/>
      <c r="X301" s="4">
        <f>+AI290</f>
        <v>3113.5113000000001</v>
      </c>
    </row>
    <row r="302" spans="1:35" hidden="1">
      <c r="A302">
        <v>301</v>
      </c>
      <c r="C302">
        <f t="shared" si="19"/>
        <v>0</v>
      </c>
      <c r="D302" s="4">
        <f t="shared" si="16"/>
        <v>0</v>
      </c>
      <c r="E302" s="4">
        <f t="shared" si="17"/>
        <v>1</v>
      </c>
      <c r="F302" s="4">
        <f t="shared" si="18"/>
        <v>0</v>
      </c>
      <c r="G302" s="63">
        <f>IF(OR(Datos!D$25&gt;Paso02!I302,Datos!D$25=Paso02!I302),Paso02!I302,0)</f>
        <v>0</v>
      </c>
      <c r="H302" s="63">
        <f>IF(OR(Datos!D$24&lt;Paso02!I302,Datos!D$24=Paso02!I302),Paso02!I302,0)</f>
        <v>44562</v>
      </c>
      <c r="I302" s="63">
        <v>44562</v>
      </c>
      <c r="J302" s="30">
        <f>+Paso01!B34</f>
        <v>0</v>
      </c>
      <c r="K302" s="30">
        <f>+Paso01!C34</f>
        <v>0</v>
      </c>
      <c r="L302" s="30">
        <f>+Paso01!D34</f>
        <v>0</v>
      </c>
      <c r="M302" s="30">
        <f>+Paso01!E34</f>
        <v>0</v>
      </c>
      <c r="N302" s="30">
        <f>+Paso01!F34</f>
        <v>0</v>
      </c>
      <c r="O302" s="30">
        <f>+Paso01!G34</f>
        <v>0</v>
      </c>
      <c r="P302" s="30">
        <f>+Paso01!H34</f>
        <v>0</v>
      </c>
      <c r="Q302" s="30">
        <f>+Paso01!I34</f>
        <v>0</v>
      </c>
      <c r="R302" s="30">
        <f>+Paso01!J34</f>
        <v>0</v>
      </c>
      <c r="S302" s="30">
        <f>+Paso01!K34</f>
        <v>0</v>
      </c>
      <c r="T302" s="30">
        <f>+Paso01!L34</f>
        <v>0</v>
      </c>
      <c r="U302" s="30">
        <f>+Paso01!M34</f>
        <v>0</v>
      </c>
      <c r="V302" s="63"/>
      <c r="W302" s="63"/>
      <c r="X302" s="4">
        <f>+Paso01!P34</f>
        <v>3160.5463</v>
      </c>
      <c r="Y302" s="4">
        <f>+Paso01!Q34</f>
        <v>3160.5463</v>
      </c>
      <c r="Z302" s="4">
        <f>+Paso01!R34</f>
        <v>3160.5463</v>
      </c>
      <c r="AA302" s="4">
        <f>+Paso01!S34</f>
        <v>3160.5463</v>
      </c>
      <c r="AB302" s="4">
        <f>+Paso01!T34</f>
        <v>3160.5463</v>
      </c>
      <c r="AC302" s="4">
        <f>+Paso01!U34</f>
        <v>3160.5463</v>
      </c>
      <c r="AD302" s="4">
        <f>+Paso01!V34</f>
        <v>3160.5463</v>
      </c>
      <c r="AE302" s="4">
        <f>+Paso01!W34</f>
        <v>3160.5463</v>
      </c>
      <c r="AF302" s="4">
        <f>+Paso01!X34</f>
        <v>3160.5463</v>
      </c>
      <c r="AG302" s="4">
        <f>+Paso01!Y34</f>
        <v>3160.5463</v>
      </c>
      <c r="AH302" s="4">
        <f>+Paso01!Z34</f>
        <v>3160.5463</v>
      </c>
      <c r="AI302" s="4">
        <f>+Paso01!AA34</f>
        <v>3160.5463</v>
      </c>
    </row>
    <row r="303" spans="1:35" hidden="1">
      <c r="A303">
        <v>302</v>
      </c>
      <c r="C303">
        <f t="shared" si="19"/>
        <v>0</v>
      </c>
      <c r="D303" s="4">
        <f t="shared" si="16"/>
        <v>0</v>
      </c>
      <c r="E303" s="4">
        <f t="shared" si="17"/>
        <v>1</v>
      </c>
      <c r="F303" s="4">
        <f t="shared" si="18"/>
        <v>0</v>
      </c>
      <c r="G303" s="63">
        <f>IF(OR(Datos!D$25&gt;Paso02!I303,Datos!D$25=Paso02!I303),Paso02!I303,0)</f>
        <v>0</v>
      </c>
      <c r="H303" s="63">
        <f>IF(OR(Datos!D$24&lt;Paso02!I303,Datos!D$24=Paso02!I303),Paso02!I303,0)</f>
        <v>44593</v>
      </c>
      <c r="I303" s="63">
        <v>44593</v>
      </c>
      <c r="J303" s="30">
        <f>+K302</f>
        <v>0</v>
      </c>
      <c r="V303" s="63"/>
      <c r="W303" s="63"/>
      <c r="X303" s="4">
        <f>+Y302</f>
        <v>3160.5463</v>
      </c>
    </row>
    <row r="304" spans="1:35" hidden="1">
      <c r="A304">
        <v>303</v>
      </c>
      <c r="C304">
        <f t="shared" si="19"/>
        <v>0</v>
      </c>
      <c r="D304" s="4">
        <f t="shared" si="16"/>
        <v>0</v>
      </c>
      <c r="E304" s="4">
        <f t="shared" si="17"/>
        <v>1</v>
      </c>
      <c r="F304" s="4">
        <f t="shared" si="18"/>
        <v>0</v>
      </c>
      <c r="G304" s="63">
        <f>IF(OR(Datos!D$25&gt;Paso02!I304,Datos!D$25=Paso02!I304),Paso02!I304,0)</f>
        <v>0</v>
      </c>
      <c r="H304" s="63">
        <f>IF(OR(Datos!D$24&lt;Paso02!I304,Datos!D$24=Paso02!I304),Paso02!I304,0)</f>
        <v>44621</v>
      </c>
      <c r="I304" s="63">
        <v>44621</v>
      </c>
      <c r="J304" s="30">
        <f>+L302</f>
        <v>0</v>
      </c>
      <c r="V304" s="63"/>
      <c r="W304" s="63"/>
      <c r="X304" s="4">
        <f>+Z302</f>
        <v>3160.5463</v>
      </c>
    </row>
    <row r="305" spans="1:35" hidden="1">
      <c r="A305">
        <v>304</v>
      </c>
      <c r="C305">
        <f t="shared" si="19"/>
        <v>0</v>
      </c>
      <c r="D305" s="4">
        <f t="shared" si="16"/>
        <v>0</v>
      </c>
      <c r="E305" s="4">
        <f t="shared" si="17"/>
        <v>1</v>
      </c>
      <c r="F305" s="4">
        <f t="shared" si="18"/>
        <v>0</v>
      </c>
      <c r="G305" s="63">
        <f>IF(OR(Datos!D$25&gt;Paso02!I305,Datos!D$25=Paso02!I305),Paso02!I305,0)</f>
        <v>0</v>
      </c>
      <c r="H305" s="63">
        <f>IF(OR(Datos!D$24&lt;Paso02!I305,Datos!D$24=Paso02!I305),Paso02!I305,0)</f>
        <v>44652</v>
      </c>
      <c r="I305" s="63">
        <v>44652</v>
      </c>
      <c r="J305" s="30">
        <f>+M302</f>
        <v>0</v>
      </c>
      <c r="V305" s="63"/>
      <c r="W305" s="63"/>
      <c r="X305" s="4">
        <f>+AA302</f>
        <v>3160.5463</v>
      </c>
    </row>
    <row r="306" spans="1:35" hidden="1">
      <c r="A306">
        <v>305</v>
      </c>
      <c r="C306">
        <f t="shared" si="19"/>
        <v>0</v>
      </c>
      <c r="D306" s="4">
        <f t="shared" si="16"/>
        <v>0</v>
      </c>
      <c r="E306" s="4">
        <f t="shared" si="17"/>
        <v>1</v>
      </c>
      <c r="F306" s="4">
        <f t="shared" si="18"/>
        <v>0</v>
      </c>
      <c r="G306" s="63">
        <f>IF(OR(Datos!D$25&gt;Paso02!I306,Datos!D$25=Paso02!I306),Paso02!I306,0)</f>
        <v>0</v>
      </c>
      <c r="H306" s="63">
        <f>IF(OR(Datos!D$24&lt;Paso02!I306,Datos!D$24=Paso02!I306),Paso02!I306,0)</f>
        <v>44682</v>
      </c>
      <c r="I306" s="63">
        <v>44682</v>
      </c>
      <c r="J306" s="30">
        <f>+N302</f>
        <v>0</v>
      </c>
      <c r="V306" s="63"/>
      <c r="W306" s="63"/>
      <c r="X306" s="4">
        <f>+AB302</f>
        <v>3160.5463</v>
      </c>
    </row>
    <row r="307" spans="1:35" hidden="1">
      <c r="A307">
        <v>306</v>
      </c>
      <c r="C307">
        <f t="shared" si="19"/>
        <v>0</v>
      </c>
      <c r="D307" s="4">
        <f t="shared" si="16"/>
        <v>0</v>
      </c>
      <c r="E307" s="4">
        <f t="shared" si="17"/>
        <v>1</v>
      </c>
      <c r="F307" s="4">
        <f t="shared" si="18"/>
        <v>0</v>
      </c>
      <c r="G307" s="63">
        <f>IF(OR(Datos!D$25&gt;Paso02!I307,Datos!D$25=Paso02!I307),Paso02!I307,0)</f>
        <v>0</v>
      </c>
      <c r="H307" s="63">
        <f>IF(OR(Datos!D$24&lt;Paso02!I307,Datos!D$24=Paso02!I307),Paso02!I307,0)</f>
        <v>44713</v>
      </c>
      <c r="I307" s="63">
        <v>44713</v>
      </c>
      <c r="J307" s="30">
        <f>+O302</f>
        <v>0</v>
      </c>
      <c r="V307" s="63"/>
      <c r="W307" s="63"/>
      <c r="X307" s="4">
        <f>+AC302</f>
        <v>3160.5463</v>
      </c>
    </row>
    <row r="308" spans="1:35" hidden="1">
      <c r="A308">
        <v>307</v>
      </c>
      <c r="C308">
        <f t="shared" si="19"/>
        <v>0</v>
      </c>
      <c r="D308" s="4">
        <f t="shared" si="16"/>
        <v>0</v>
      </c>
      <c r="E308" s="4">
        <f t="shared" si="17"/>
        <v>1</v>
      </c>
      <c r="F308" s="4">
        <f t="shared" si="18"/>
        <v>0</v>
      </c>
      <c r="G308" s="63">
        <f>IF(OR(Datos!D$25&gt;Paso02!I308,Datos!D$25=Paso02!I308),Paso02!I308,0)</f>
        <v>0</v>
      </c>
      <c r="H308" s="63">
        <f>IF(OR(Datos!D$24&lt;Paso02!I308,Datos!D$24=Paso02!I308),Paso02!I308,0)</f>
        <v>44743</v>
      </c>
      <c r="I308" s="63">
        <v>44743</v>
      </c>
      <c r="J308" s="30">
        <f>+P302</f>
        <v>0</v>
      </c>
      <c r="V308" s="63"/>
      <c r="W308" s="63"/>
      <c r="X308" s="4">
        <f>+AD302</f>
        <v>3160.5463</v>
      </c>
    </row>
    <row r="309" spans="1:35" hidden="1">
      <c r="A309">
        <v>308</v>
      </c>
      <c r="C309">
        <f t="shared" si="19"/>
        <v>0</v>
      </c>
      <c r="D309" s="4">
        <f t="shared" si="16"/>
        <v>0</v>
      </c>
      <c r="E309" s="4">
        <f t="shared" si="17"/>
        <v>1</v>
      </c>
      <c r="F309" s="4">
        <f t="shared" si="18"/>
        <v>0</v>
      </c>
      <c r="G309" s="63">
        <f>IF(OR(Datos!D$25&gt;Paso02!I309,Datos!D$25=Paso02!I309),Paso02!I309,0)</f>
        <v>0</v>
      </c>
      <c r="H309" s="63">
        <f>IF(OR(Datos!D$24&lt;Paso02!I309,Datos!D$24=Paso02!I309),Paso02!I309,0)</f>
        <v>44774</v>
      </c>
      <c r="I309" s="63">
        <v>44774</v>
      </c>
      <c r="J309" s="30">
        <f>+Q302</f>
        <v>0</v>
      </c>
      <c r="V309" s="63"/>
      <c r="W309" s="63"/>
      <c r="X309" s="4">
        <f>+AE302</f>
        <v>3160.5463</v>
      </c>
    </row>
    <row r="310" spans="1:35" hidden="1">
      <c r="A310">
        <v>309</v>
      </c>
      <c r="C310">
        <f t="shared" si="19"/>
        <v>0</v>
      </c>
      <c r="D310" s="4">
        <f t="shared" si="16"/>
        <v>0</v>
      </c>
      <c r="E310" s="4">
        <f t="shared" si="17"/>
        <v>1</v>
      </c>
      <c r="F310" s="4">
        <f t="shared" si="18"/>
        <v>0</v>
      </c>
      <c r="G310" s="63">
        <f>IF(OR(Datos!D$25&gt;Paso02!I310,Datos!D$25=Paso02!I310),Paso02!I310,0)</f>
        <v>0</v>
      </c>
      <c r="H310" s="63">
        <f>IF(OR(Datos!D$24&lt;Paso02!I310,Datos!D$24=Paso02!I310),Paso02!I310,0)</f>
        <v>44805</v>
      </c>
      <c r="I310" s="63">
        <v>44805</v>
      </c>
      <c r="J310" s="30">
        <f>+R302</f>
        <v>0</v>
      </c>
      <c r="V310" s="63"/>
      <c r="W310" s="63"/>
      <c r="X310" s="4">
        <f>+AF302</f>
        <v>3160.5463</v>
      </c>
    </row>
    <row r="311" spans="1:35" hidden="1">
      <c r="A311">
        <v>310</v>
      </c>
      <c r="C311">
        <f t="shared" si="19"/>
        <v>0</v>
      </c>
      <c r="D311" s="4">
        <f t="shared" si="16"/>
        <v>0</v>
      </c>
      <c r="E311" s="4">
        <f t="shared" si="17"/>
        <v>1</v>
      </c>
      <c r="F311" s="4">
        <f t="shared" si="18"/>
        <v>0</v>
      </c>
      <c r="G311" s="63">
        <f>IF(OR(Datos!D$25&gt;Paso02!I311,Datos!D$25=Paso02!I311),Paso02!I311,0)</f>
        <v>0</v>
      </c>
      <c r="H311" s="63">
        <f>IF(OR(Datos!D$24&lt;Paso02!I311,Datos!D$24=Paso02!I311),Paso02!I311,0)</f>
        <v>44835</v>
      </c>
      <c r="I311" s="63">
        <v>44835</v>
      </c>
      <c r="J311" s="30">
        <f>+S302</f>
        <v>0</v>
      </c>
      <c r="V311" s="63"/>
      <c r="W311" s="63"/>
      <c r="X311" s="4">
        <f>+AG302</f>
        <v>3160.5463</v>
      </c>
    </row>
    <row r="312" spans="1:35" hidden="1">
      <c r="A312">
        <v>311</v>
      </c>
      <c r="C312">
        <f t="shared" si="19"/>
        <v>0</v>
      </c>
      <c r="D312" s="4">
        <f t="shared" si="16"/>
        <v>0</v>
      </c>
      <c r="E312" s="4">
        <f t="shared" si="17"/>
        <v>1</v>
      </c>
      <c r="F312" s="4">
        <f t="shared" si="18"/>
        <v>0</v>
      </c>
      <c r="G312" s="63">
        <f>IF(OR(Datos!D$25&gt;Paso02!I312,Datos!D$25=Paso02!I312),Paso02!I312,0)</f>
        <v>0</v>
      </c>
      <c r="H312" s="63">
        <f>IF(OR(Datos!D$24&lt;Paso02!I312,Datos!D$24=Paso02!I312),Paso02!I312,0)</f>
        <v>44866</v>
      </c>
      <c r="I312" s="63">
        <v>44866</v>
      </c>
      <c r="J312" s="30">
        <f>+T302</f>
        <v>0</v>
      </c>
      <c r="V312" s="63"/>
      <c r="W312" s="63"/>
      <c r="X312" s="4">
        <f>+AH302</f>
        <v>3160.5463</v>
      </c>
    </row>
    <row r="313" spans="1:35" hidden="1">
      <c r="A313">
        <v>312</v>
      </c>
      <c r="C313">
        <f t="shared" si="19"/>
        <v>0</v>
      </c>
      <c r="D313" s="4">
        <f t="shared" si="16"/>
        <v>0</v>
      </c>
      <c r="E313" s="4">
        <f t="shared" si="17"/>
        <v>1</v>
      </c>
      <c r="F313" s="4">
        <f t="shared" si="18"/>
        <v>0</v>
      </c>
      <c r="G313" s="63">
        <f>IF(OR(Datos!D$25&gt;Paso02!I313,Datos!D$25=Paso02!I313),Paso02!I313,0)</f>
        <v>0</v>
      </c>
      <c r="H313" s="63">
        <f>IF(OR(Datos!D$24&lt;Paso02!I313,Datos!D$24=Paso02!I313),Paso02!I313,0)</f>
        <v>44896</v>
      </c>
      <c r="I313" s="63">
        <v>44896</v>
      </c>
      <c r="J313" s="30">
        <f>+U302</f>
        <v>0</v>
      </c>
      <c r="V313" s="63"/>
      <c r="W313" s="63"/>
      <c r="X313" s="4">
        <f>+AI302</f>
        <v>3160.5463</v>
      </c>
    </row>
    <row r="314" spans="1:35" hidden="1">
      <c r="A314">
        <v>313</v>
      </c>
      <c r="C314">
        <f t="shared" si="19"/>
        <v>0</v>
      </c>
      <c r="D314" s="4">
        <f t="shared" si="16"/>
        <v>0</v>
      </c>
      <c r="E314" s="4">
        <f t="shared" si="17"/>
        <v>1</v>
      </c>
      <c r="F314" s="4">
        <f t="shared" si="18"/>
        <v>0</v>
      </c>
      <c r="G314" s="63">
        <f>IF(OR(Datos!D$25&gt;Paso02!I314,Datos!D$25=Paso02!I314),Paso02!I314,0)</f>
        <v>0</v>
      </c>
      <c r="H314" s="63">
        <f>IF(OR(Datos!D$24&lt;Paso02!I314,Datos!D$24=Paso02!I314),Paso02!I314,0)</f>
        <v>44927</v>
      </c>
      <c r="I314" s="63">
        <v>44927</v>
      </c>
      <c r="J314" s="30">
        <f>+Paso01!B35</f>
        <v>0</v>
      </c>
      <c r="K314" s="30">
        <f>+Paso01!C35</f>
        <v>0</v>
      </c>
      <c r="L314" s="30">
        <f>+Paso01!D35</f>
        <v>0</v>
      </c>
      <c r="M314" s="30">
        <f>+Paso01!E35</f>
        <v>0</v>
      </c>
      <c r="N314" s="30">
        <f>+Paso01!F35</f>
        <v>0</v>
      </c>
      <c r="O314" s="30">
        <f>+Paso01!G35</f>
        <v>0</v>
      </c>
      <c r="P314" s="30">
        <f>+Paso01!H35</f>
        <v>0</v>
      </c>
      <c r="Q314" s="30">
        <f>+Paso01!I35</f>
        <v>0</v>
      </c>
      <c r="R314" s="30">
        <f>+Paso01!J35</f>
        <v>0</v>
      </c>
      <c r="S314" s="30">
        <f>+Paso01!K35</f>
        <v>0</v>
      </c>
      <c r="T314" s="30">
        <f>+Paso01!L35</f>
        <v>0</v>
      </c>
      <c r="U314" s="30">
        <f>+Paso01!M35</f>
        <v>0</v>
      </c>
      <c r="V314" s="63"/>
      <c r="W314" s="63"/>
      <c r="X314" s="4">
        <f>+Paso01!P35</f>
        <v>3160.5463</v>
      </c>
      <c r="Y314" s="4">
        <f>+Paso01!Q35</f>
        <v>3160.5463</v>
      </c>
      <c r="Z314" s="4">
        <f>+Paso01!R35</f>
        <v>3160.5463</v>
      </c>
      <c r="AA314" s="4">
        <f>+Paso01!S35</f>
        <v>3160.5463</v>
      </c>
      <c r="AB314" s="4">
        <f>+Paso01!T35</f>
        <v>3160.5463</v>
      </c>
      <c r="AC314" s="4">
        <f>+Paso01!U35</f>
        <v>3160.5463</v>
      </c>
      <c r="AD314" s="4">
        <f>+Paso01!V35</f>
        <v>3160.5463</v>
      </c>
      <c r="AE314" s="4">
        <f>+Paso01!W35</f>
        <v>3160.5463</v>
      </c>
      <c r="AF314" s="4">
        <f>+Paso01!X35</f>
        <v>3160.5463</v>
      </c>
      <c r="AG314" s="4">
        <f>+Paso01!Y35</f>
        <v>3160.5463</v>
      </c>
      <c r="AH314" s="4">
        <f>+Paso01!Z35</f>
        <v>3160.5463</v>
      </c>
      <c r="AI314" s="4">
        <f>+Paso01!AA35</f>
        <v>3160.5463</v>
      </c>
    </row>
    <row r="315" spans="1:35" hidden="1">
      <c r="A315">
        <v>314</v>
      </c>
      <c r="C315">
        <f t="shared" si="19"/>
        <v>0</v>
      </c>
      <c r="D315" s="4">
        <f t="shared" si="16"/>
        <v>0</v>
      </c>
      <c r="E315" s="4">
        <f t="shared" si="17"/>
        <v>1</v>
      </c>
      <c r="F315" s="4">
        <f t="shared" si="18"/>
        <v>0</v>
      </c>
      <c r="G315" s="63">
        <f>IF(OR(Datos!D$25&gt;Paso02!I315,Datos!D$25=Paso02!I315),Paso02!I315,0)</f>
        <v>0</v>
      </c>
      <c r="H315" s="63">
        <f>IF(OR(Datos!D$24&lt;Paso02!I315,Datos!D$24=Paso02!I315),Paso02!I315,0)</f>
        <v>44958</v>
      </c>
      <c r="I315" s="63">
        <v>44958</v>
      </c>
      <c r="J315" s="30">
        <f>+K314</f>
        <v>0</v>
      </c>
      <c r="V315" s="63"/>
      <c r="W315" s="63"/>
      <c r="X315" s="4">
        <f>+Y314</f>
        <v>3160.5463</v>
      </c>
    </row>
    <row r="316" spans="1:35" hidden="1">
      <c r="A316">
        <v>315</v>
      </c>
      <c r="C316">
        <f t="shared" si="19"/>
        <v>0</v>
      </c>
      <c r="D316" s="4">
        <f t="shared" si="16"/>
        <v>0</v>
      </c>
      <c r="E316" s="4">
        <f t="shared" si="17"/>
        <v>1</v>
      </c>
      <c r="F316" s="4">
        <f t="shared" si="18"/>
        <v>0</v>
      </c>
      <c r="G316" s="63">
        <f>IF(OR(Datos!D$25&gt;Paso02!I316,Datos!D$25=Paso02!I316),Paso02!I316,0)</f>
        <v>0</v>
      </c>
      <c r="H316" s="63">
        <f>IF(OR(Datos!D$24&lt;Paso02!I316,Datos!D$24=Paso02!I316),Paso02!I316,0)</f>
        <v>44986</v>
      </c>
      <c r="I316" s="63">
        <v>44986</v>
      </c>
      <c r="J316" s="30">
        <f>+L314</f>
        <v>0</v>
      </c>
      <c r="V316" s="63"/>
      <c r="W316" s="63"/>
      <c r="X316" s="4">
        <f>+Z314</f>
        <v>3160.5463</v>
      </c>
    </row>
    <row r="317" spans="1:35" hidden="1">
      <c r="A317">
        <v>316</v>
      </c>
      <c r="C317">
        <f t="shared" si="19"/>
        <v>0</v>
      </c>
      <c r="D317" s="4">
        <f t="shared" si="16"/>
        <v>0</v>
      </c>
      <c r="E317" s="4">
        <f t="shared" si="17"/>
        <v>1</v>
      </c>
      <c r="F317" s="4">
        <f t="shared" si="18"/>
        <v>0</v>
      </c>
      <c r="G317" s="63">
        <f>IF(OR(Datos!D$25&gt;Paso02!I317,Datos!D$25=Paso02!I317),Paso02!I317,0)</f>
        <v>0</v>
      </c>
      <c r="H317" s="63">
        <f>IF(OR(Datos!D$24&lt;Paso02!I317,Datos!D$24=Paso02!I317),Paso02!I317,0)</f>
        <v>45017</v>
      </c>
      <c r="I317" s="63">
        <v>45017</v>
      </c>
      <c r="J317" s="30">
        <f>+M314</f>
        <v>0</v>
      </c>
      <c r="V317" s="63"/>
      <c r="W317" s="63"/>
      <c r="X317" s="4">
        <f>+AA314</f>
        <v>3160.5463</v>
      </c>
    </row>
    <row r="318" spans="1:35" hidden="1">
      <c r="A318">
        <v>317</v>
      </c>
      <c r="C318">
        <f t="shared" si="19"/>
        <v>0</v>
      </c>
      <c r="D318" s="4">
        <f t="shared" si="16"/>
        <v>0</v>
      </c>
      <c r="E318" s="4">
        <f t="shared" si="17"/>
        <v>1</v>
      </c>
      <c r="F318" s="4">
        <f t="shared" si="18"/>
        <v>0</v>
      </c>
      <c r="G318" s="63">
        <f>IF(OR(Datos!D$25&gt;Paso02!I318,Datos!D$25=Paso02!I318),Paso02!I318,0)</f>
        <v>0</v>
      </c>
      <c r="H318" s="63">
        <f>IF(OR(Datos!D$24&lt;Paso02!I318,Datos!D$24=Paso02!I318),Paso02!I318,0)</f>
        <v>45047</v>
      </c>
      <c r="I318" s="63">
        <v>45047</v>
      </c>
      <c r="J318" s="30">
        <f>+N314</f>
        <v>0</v>
      </c>
      <c r="V318" s="63"/>
      <c r="W318" s="63"/>
      <c r="X318" s="4">
        <f>+AB314</f>
        <v>3160.5463</v>
      </c>
    </row>
    <row r="319" spans="1:35" hidden="1">
      <c r="A319">
        <v>318</v>
      </c>
      <c r="C319">
        <f t="shared" si="19"/>
        <v>0</v>
      </c>
      <c r="D319" s="4">
        <f t="shared" si="16"/>
        <v>0</v>
      </c>
      <c r="E319" s="4">
        <f t="shared" si="17"/>
        <v>1</v>
      </c>
      <c r="F319" s="4">
        <f t="shared" si="18"/>
        <v>0</v>
      </c>
      <c r="G319" s="63">
        <f>IF(OR(Datos!D$25&gt;Paso02!I319,Datos!D$25=Paso02!I319),Paso02!I319,0)</f>
        <v>0</v>
      </c>
      <c r="H319" s="63">
        <f>IF(OR(Datos!D$24&lt;Paso02!I319,Datos!D$24=Paso02!I319),Paso02!I319,0)</f>
        <v>45078</v>
      </c>
      <c r="I319" s="63">
        <v>45078</v>
      </c>
      <c r="J319" s="30">
        <f>+O314</f>
        <v>0</v>
      </c>
      <c r="V319" s="63"/>
      <c r="W319" s="63"/>
      <c r="X319" s="4">
        <f>+AC314</f>
        <v>3160.5463</v>
      </c>
    </row>
    <row r="320" spans="1:35" hidden="1">
      <c r="A320">
        <v>319</v>
      </c>
      <c r="C320">
        <f t="shared" si="19"/>
        <v>0</v>
      </c>
      <c r="D320" s="4">
        <f t="shared" si="16"/>
        <v>0</v>
      </c>
      <c r="E320" s="4">
        <f t="shared" si="17"/>
        <v>1</v>
      </c>
      <c r="F320" s="4">
        <f t="shared" si="18"/>
        <v>0</v>
      </c>
      <c r="G320" s="63">
        <f>IF(OR(Datos!D$25&gt;Paso02!I320,Datos!D$25=Paso02!I320),Paso02!I320,0)</f>
        <v>0</v>
      </c>
      <c r="H320" s="63">
        <f>IF(OR(Datos!D$24&lt;Paso02!I320,Datos!D$24=Paso02!I320),Paso02!I320,0)</f>
        <v>45108</v>
      </c>
      <c r="I320" s="63">
        <v>45108</v>
      </c>
      <c r="J320" s="30">
        <f>+P314</f>
        <v>0</v>
      </c>
      <c r="V320" s="63"/>
      <c r="W320" s="63"/>
      <c r="X320" s="4">
        <f>+AD314</f>
        <v>3160.5463</v>
      </c>
    </row>
    <row r="321" spans="1:35" hidden="1">
      <c r="A321">
        <v>320</v>
      </c>
      <c r="C321">
        <f t="shared" si="19"/>
        <v>0</v>
      </c>
      <c r="D321" s="4">
        <f t="shared" si="16"/>
        <v>0</v>
      </c>
      <c r="E321" s="4">
        <f t="shared" si="17"/>
        <v>1</v>
      </c>
      <c r="F321" s="4">
        <f t="shared" si="18"/>
        <v>0</v>
      </c>
      <c r="G321" s="63">
        <f>IF(OR(Datos!D$25&gt;Paso02!I321,Datos!D$25=Paso02!I321),Paso02!I321,0)</f>
        <v>0</v>
      </c>
      <c r="H321" s="63">
        <f>IF(OR(Datos!D$24&lt;Paso02!I321,Datos!D$24=Paso02!I321),Paso02!I321,0)</f>
        <v>45139</v>
      </c>
      <c r="I321" s="63">
        <v>45139</v>
      </c>
      <c r="J321" s="30">
        <f>+Q314</f>
        <v>0</v>
      </c>
      <c r="V321" s="63"/>
      <c r="W321" s="63"/>
      <c r="X321" s="4">
        <f>+AE314</f>
        <v>3160.5463</v>
      </c>
    </row>
    <row r="322" spans="1:35" hidden="1">
      <c r="A322">
        <v>321</v>
      </c>
      <c r="C322">
        <f t="shared" si="19"/>
        <v>0</v>
      </c>
      <c r="D322" s="4">
        <f t="shared" si="16"/>
        <v>0</v>
      </c>
      <c r="E322" s="4">
        <f t="shared" si="17"/>
        <v>1</v>
      </c>
      <c r="F322" s="4">
        <f t="shared" si="18"/>
        <v>0</v>
      </c>
      <c r="G322" s="63">
        <f>IF(OR(Datos!D$25&gt;Paso02!I322,Datos!D$25=Paso02!I322),Paso02!I322,0)</f>
        <v>0</v>
      </c>
      <c r="H322" s="63">
        <f>IF(OR(Datos!D$24&lt;Paso02!I322,Datos!D$24=Paso02!I322),Paso02!I322,0)</f>
        <v>45170</v>
      </c>
      <c r="I322" s="63">
        <v>45170</v>
      </c>
      <c r="J322" s="30">
        <f>+R314</f>
        <v>0</v>
      </c>
      <c r="V322" s="63"/>
      <c r="W322" s="63"/>
      <c r="X322" s="4">
        <f>+AF314</f>
        <v>3160.5463</v>
      </c>
    </row>
    <row r="323" spans="1:35" hidden="1">
      <c r="A323">
        <v>322</v>
      </c>
      <c r="C323">
        <f t="shared" si="19"/>
        <v>0</v>
      </c>
      <c r="D323" s="4">
        <f t="shared" ref="D323:D386" si="20">IF(AND(E323=1,F323=1),1,0)</f>
        <v>0</v>
      </c>
      <c r="E323" s="4">
        <f t="shared" ref="E323:E386" si="21">IF(H323=0,0,1)</f>
        <v>1</v>
      </c>
      <c r="F323" s="4">
        <f t="shared" ref="F323:F386" si="22">IF(G323=0,0,1)</f>
        <v>0</v>
      </c>
      <c r="G323" s="63">
        <f>IF(OR(Datos!D$25&gt;Paso02!I323,Datos!D$25=Paso02!I323),Paso02!I323,0)</f>
        <v>0</v>
      </c>
      <c r="H323" s="63">
        <f>IF(OR(Datos!D$24&lt;Paso02!I323,Datos!D$24=Paso02!I323),Paso02!I323,0)</f>
        <v>45200</v>
      </c>
      <c r="I323" s="63">
        <v>45200</v>
      </c>
      <c r="J323" s="30">
        <f>+S314</f>
        <v>0</v>
      </c>
      <c r="V323" s="63"/>
      <c r="W323" s="63"/>
      <c r="X323" s="4">
        <f>+AG314</f>
        <v>3160.5463</v>
      </c>
    </row>
    <row r="324" spans="1:35" hidden="1">
      <c r="A324">
        <v>323</v>
      </c>
      <c r="C324">
        <f t="shared" ref="C324:C387" si="23">(C323+(+C323*J323)+X324)*D324</f>
        <v>0</v>
      </c>
      <c r="D324" s="4">
        <f t="shared" si="20"/>
        <v>0</v>
      </c>
      <c r="E324" s="4">
        <f t="shared" si="21"/>
        <v>1</v>
      </c>
      <c r="F324" s="4">
        <f t="shared" si="22"/>
        <v>0</v>
      </c>
      <c r="G324" s="63">
        <f>IF(OR(Datos!D$25&gt;Paso02!I324,Datos!D$25=Paso02!I324),Paso02!I324,0)</f>
        <v>0</v>
      </c>
      <c r="H324" s="63">
        <f>IF(OR(Datos!D$24&lt;Paso02!I324,Datos!D$24=Paso02!I324),Paso02!I324,0)</f>
        <v>45231</v>
      </c>
      <c r="I324" s="63">
        <v>45231</v>
      </c>
      <c r="J324" s="30">
        <f>+T314</f>
        <v>0</v>
      </c>
      <c r="V324" s="63"/>
      <c r="W324" s="63"/>
      <c r="X324" s="4">
        <f>+AH314</f>
        <v>3160.5463</v>
      </c>
    </row>
    <row r="325" spans="1:35" hidden="1">
      <c r="A325">
        <v>324</v>
      </c>
      <c r="C325">
        <f t="shared" si="23"/>
        <v>0</v>
      </c>
      <c r="D325" s="4">
        <f t="shared" si="20"/>
        <v>0</v>
      </c>
      <c r="E325" s="4">
        <f t="shared" si="21"/>
        <v>1</v>
      </c>
      <c r="F325" s="4">
        <f t="shared" si="22"/>
        <v>0</v>
      </c>
      <c r="G325" s="63">
        <f>IF(OR(Datos!D$25&gt;Paso02!I325,Datos!D$25=Paso02!I325),Paso02!I325,0)</f>
        <v>0</v>
      </c>
      <c r="H325" s="63">
        <f>IF(OR(Datos!D$24&lt;Paso02!I325,Datos!D$24=Paso02!I325),Paso02!I325,0)</f>
        <v>45261</v>
      </c>
      <c r="I325" s="63">
        <v>45261</v>
      </c>
      <c r="J325" s="30">
        <f>+U314</f>
        <v>0</v>
      </c>
      <c r="V325" s="63"/>
      <c r="W325" s="63"/>
      <c r="X325" s="4">
        <f>+AI314</f>
        <v>3160.5463</v>
      </c>
    </row>
    <row r="326" spans="1:35" hidden="1">
      <c r="A326">
        <v>325</v>
      </c>
      <c r="C326">
        <f t="shared" si="23"/>
        <v>0</v>
      </c>
      <c r="D326" s="4">
        <f t="shared" si="20"/>
        <v>0</v>
      </c>
      <c r="E326" s="4">
        <f t="shared" si="21"/>
        <v>1</v>
      </c>
      <c r="F326" s="4">
        <f t="shared" si="22"/>
        <v>0</v>
      </c>
      <c r="G326" s="63">
        <f>IF(OR(Datos!D$25&gt;Paso02!I326,Datos!D$25=Paso02!I326),Paso02!I326,0)</f>
        <v>0</v>
      </c>
      <c r="H326" s="63">
        <f>IF(OR(Datos!D$24&lt;Paso02!I326,Datos!D$24=Paso02!I326),Paso02!I326,0)</f>
        <v>45292</v>
      </c>
      <c r="I326" s="63">
        <v>45292</v>
      </c>
      <c r="J326" s="30">
        <f>+Paso01!B36</f>
        <v>0</v>
      </c>
      <c r="K326" s="30">
        <f>+Paso01!C36</f>
        <v>0</v>
      </c>
      <c r="L326" s="30">
        <f>+Paso01!D36</f>
        <v>0</v>
      </c>
      <c r="M326" s="30">
        <f>+Paso01!E36</f>
        <v>0</v>
      </c>
      <c r="N326" s="30">
        <f>+Paso01!F36</f>
        <v>0</v>
      </c>
      <c r="O326" s="30">
        <f>+Paso01!G36</f>
        <v>0</v>
      </c>
      <c r="P326" s="30">
        <f>+Paso01!H36</f>
        <v>0</v>
      </c>
      <c r="Q326" s="30">
        <f>+Paso01!I36</f>
        <v>0</v>
      </c>
      <c r="R326" s="30">
        <f>+Paso01!J36</f>
        <v>0</v>
      </c>
      <c r="S326" s="30">
        <f>+Paso01!K36</f>
        <v>0</v>
      </c>
      <c r="T326" s="30">
        <f>+Paso01!L36</f>
        <v>0</v>
      </c>
      <c r="U326" s="30">
        <f>+Paso01!M36</f>
        <v>0</v>
      </c>
      <c r="V326" s="63"/>
      <c r="W326" s="63"/>
      <c r="X326" s="4">
        <f>+Paso01!P36</f>
        <v>3160.5463</v>
      </c>
      <c r="Y326" s="4">
        <f>+Paso01!Q36</f>
        <v>3160.5463</v>
      </c>
      <c r="Z326" s="4">
        <f>+Paso01!R36</f>
        <v>3160.5463</v>
      </c>
      <c r="AA326" s="4">
        <f>+Paso01!S36</f>
        <v>3160.5463</v>
      </c>
      <c r="AB326" s="4">
        <f>+Paso01!T36</f>
        <v>3160.5463</v>
      </c>
      <c r="AC326" s="4">
        <f>+Paso01!U36</f>
        <v>3160.5463</v>
      </c>
      <c r="AD326" s="4">
        <f>+Paso01!V36</f>
        <v>3160.5463</v>
      </c>
      <c r="AE326" s="4">
        <f>+Paso01!W36</f>
        <v>3160.5463</v>
      </c>
      <c r="AF326" s="4">
        <f>+Paso01!X36</f>
        <v>3160.5463</v>
      </c>
      <c r="AG326" s="4">
        <f>+Paso01!Y36</f>
        <v>3160.5463</v>
      </c>
      <c r="AH326" s="4">
        <f>+Paso01!Z36</f>
        <v>3160.5463</v>
      </c>
      <c r="AI326" s="4">
        <f>+Paso01!AA36</f>
        <v>3160.5463</v>
      </c>
    </row>
    <row r="327" spans="1:35" hidden="1">
      <c r="A327">
        <v>326</v>
      </c>
      <c r="C327">
        <f t="shared" si="23"/>
        <v>0</v>
      </c>
      <c r="D327" s="4">
        <f t="shared" si="20"/>
        <v>0</v>
      </c>
      <c r="E327" s="4">
        <f t="shared" si="21"/>
        <v>1</v>
      </c>
      <c r="F327" s="4">
        <f t="shared" si="22"/>
        <v>0</v>
      </c>
      <c r="G327" s="63">
        <f>IF(OR(Datos!D$25&gt;Paso02!I327,Datos!D$25=Paso02!I327),Paso02!I327,0)</f>
        <v>0</v>
      </c>
      <c r="H327" s="63">
        <f>IF(OR(Datos!D$24&lt;Paso02!I327,Datos!D$24=Paso02!I327),Paso02!I327,0)</f>
        <v>45323</v>
      </c>
      <c r="I327" s="63">
        <v>45323</v>
      </c>
      <c r="J327" s="30">
        <f>+K326</f>
        <v>0</v>
      </c>
      <c r="V327" s="63"/>
      <c r="W327" s="63"/>
      <c r="X327" s="4">
        <f>+Y326</f>
        <v>3160.5463</v>
      </c>
    </row>
    <row r="328" spans="1:35" hidden="1">
      <c r="A328">
        <v>327</v>
      </c>
      <c r="C328">
        <f t="shared" si="23"/>
        <v>0</v>
      </c>
      <c r="D328" s="4">
        <f t="shared" si="20"/>
        <v>0</v>
      </c>
      <c r="E328" s="4">
        <f t="shared" si="21"/>
        <v>1</v>
      </c>
      <c r="F328" s="4">
        <f t="shared" si="22"/>
        <v>0</v>
      </c>
      <c r="G328" s="63">
        <f>IF(OR(Datos!D$25&gt;Paso02!I328,Datos!D$25=Paso02!I328),Paso02!I328,0)</f>
        <v>0</v>
      </c>
      <c r="H328" s="63">
        <f>IF(OR(Datos!D$24&lt;Paso02!I328,Datos!D$24=Paso02!I328),Paso02!I328,0)</f>
        <v>45352</v>
      </c>
      <c r="I328" s="63">
        <v>45352</v>
      </c>
      <c r="J328" s="30">
        <f>+L326</f>
        <v>0</v>
      </c>
      <c r="V328" s="63"/>
      <c r="W328" s="63"/>
      <c r="X328" s="4">
        <f>+Z326</f>
        <v>3160.5463</v>
      </c>
    </row>
    <row r="329" spans="1:35" hidden="1">
      <c r="A329">
        <v>328</v>
      </c>
      <c r="C329">
        <f t="shared" si="23"/>
        <v>0</v>
      </c>
      <c r="D329" s="4">
        <f t="shared" si="20"/>
        <v>0</v>
      </c>
      <c r="E329" s="4">
        <f t="shared" si="21"/>
        <v>1</v>
      </c>
      <c r="F329" s="4">
        <f t="shared" si="22"/>
        <v>0</v>
      </c>
      <c r="G329" s="63">
        <f>IF(OR(Datos!D$25&gt;Paso02!I329,Datos!D$25=Paso02!I329),Paso02!I329,0)</f>
        <v>0</v>
      </c>
      <c r="H329" s="63">
        <f>IF(OR(Datos!D$24&lt;Paso02!I329,Datos!D$24=Paso02!I329),Paso02!I329,0)</f>
        <v>45383</v>
      </c>
      <c r="I329" s="63">
        <v>45383</v>
      </c>
      <c r="J329" s="30">
        <f>+M326</f>
        <v>0</v>
      </c>
      <c r="V329" s="63"/>
      <c r="W329" s="63"/>
      <c r="X329" s="4">
        <f>+AA326</f>
        <v>3160.5463</v>
      </c>
    </row>
    <row r="330" spans="1:35" hidden="1">
      <c r="A330">
        <v>329</v>
      </c>
      <c r="C330">
        <f t="shared" si="23"/>
        <v>0</v>
      </c>
      <c r="D330" s="4">
        <f t="shared" si="20"/>
        <v>0</v>
      </c>
      <c r="E330" s="4">
        <f t="shared" si="21"/>
        <v>1</v>
      </c>
      <c r="F330" s="4">
        <f t="shared" si="22"/>
        <v>0</v>
      </c>
      <c r="G330" s="63">
        <f>IF(OR(Datos!D$25&gt;Paso02!I330,Datos!D$25=Paso02!I330),Paso02!I330,0)</f>
        <v>0</v>
      </c>
      <c r="H330" s="63">
        <f>IF(OR(Datos!D$24&lt;Paso02!I330,Datos!D$24=Paso02!I330),Paso02!I330,0)</f>
        <v>45413</v>
      </c>
      <c r="I330" s="63">
        <v>45413</v>
      </c>
      <c r="J330" s="30">
        <f>+N326</f>
        <v>0</v>
      </c>
      <c r="V330" s="63"/>
      <c r="W330" s="63"/>
      <c r="X330" s="4">
        <f>+AB326</f>
        <v>3160.5463</v>
      </c>
    </row>
    <row r="331" spans="1:35" hidden="1">
      <c r="A331">
        <v>330</v>
      </c>
      <c r="C331">
        <f t="shared" si="23"/>
        <v>0</v>
      </c>
      <c r="D331" s="4">
        <f t="shared" si="20"/>
        <v>0</v>
      </c>
      <c r="E331" s="4">
        <f t="shared" si="21"/>
        <v>1</v>
      </c>
      <c r="F331" s="4">
        <f t="shared" si="22"/>
        <v>0</v>
      </c>
      <c r="G331" s="63">
        <f>IF(OR(Datos!D$25&gt;Paso02!I331,Datos!D$25=Paso02!I331),Paso02!I331,0)</f>
        <v>0</v>
      </c>
      <c r="H331" s="63">
        <f>IF(OR(Datos!D$24&lt;Paso02!I331,Datos!D$24=Paso02!I331),Paso02!I331,0)</f>
        <v>45444</v>
      </c>
      <c r="I331" s="63">
        <v>45444</v>
      </c>
      <c r="J331" s="30">
        <f>+O326</f>
        <v>0</v>
      </c>
      <c r="V331" s="63"/>
      <c r="W331" s="63"/>
      <c r="X331" s="4">
        <f>+AC326</f>
        <v>3160.5463</v>
      </c>
    </row>
    <row r="332" spans="1:35" hidden="1">
      <c r="A332">
        <v>331</v>
      </c>
      <c r="C332">
        <f t="shared" si="23"/>
        <v>0</v>
      </c>
      <c r="D332" s="4">
        <f t="shared" si="20"/>
        <v>0</v>
      </c>
      <c r="E332" s="4">
        <f t="shared" si="21"/>
        <v>1</v>
      </c>
      <c r="F332" s="4">
        <f t="shared" si="22"/>
        <v>0</v>
      </c>
      <c r="G332" s="63">
        <f>IF(OR(Datos!D$25&gt;Paso02!I332,Datos!D$25=Paso02!I332),Paso02!I332,0)</f>
        <v>0</v>
      </c>
      <c r="H332" s="63">
        <f>IF(OR(Datos!D$24&lt;Paso02!I332,Datos!D$24=Paso02!I332),Paso02!I332,0)</f>
        <v>45474</v>
      </c>
      <c r="I332" s="63">
        <v>45474</v>
      </c>
      <c r="J332" s="30">
        <f>+P326</f>
        <v>0</v>
      </c>
      <c r="V332" s="63"/>
      <c r="W332" s="63"/>
      <c r="X332" s="4">
        <f>+AD326</f>
        <v>3160.5463</v>
      </c>
    </row>
    <row r="333" spans="1:35" hidden="1">
      <c r="A333">
        <v>332</v>
      </c>
      <c r="C333">
        <f t="shared" si="23"/>
        <v>0</v>
      </c>
      <c r="D333" s="4">
        <f t="shared" si="20"/>
        <v>0</v>
      </c>
      <c r="E333" s="4">
        <f t="shared" si="21"/>
        <v>1</v>
      </c>
      <c r="F333" s="4">
        <f t="shared" si="22"/>
        <v>0</v>
      </c>
      <c r="G333" s="63">
        <f>IF(OR(Datos!D$25&gt;Paso02!I333,Datos!D$25=Paso02!I333),Paso02!I333,0)</f>
        <v>0</v>
      </c>
      <c r="H333" s="63">
        <f>IF(OR(Datos!D$24&lt;Paso02!I333,Datos!D$24=Paso02!I333),Paso02!I333,0)</f>
        <v>45505</v>
      </c>
      <c r="I333" s="63">
        <v>45505</v>
      </c>
      <c r="J333" s="30">
        <f>+Q326</f>
        <v>0</v>
      </c>
      <c r="V333" s="63"/>
      <c r="W333" s="63"/>
      <c r="X333" s="4">
        <f>+AE326</f>
        <v>3160.5463</v>
      </c>
    </row>
    <row r="334" spans="1:35" hidden="1">
      <c r="A334">
        <v>333</v>
      </c>
      <c r="C334">
        <f t="shared" si="23"/>
        <v>0</v>
      </c>
      <c r="D334" s="4">
        <f t="shared" si="20"/>
        <v>0</v>
      </c>
      <c r="E334" s="4">
        <f t="shared" si="21"/>
        <v>1</v>
      </c>
      <c r="F334" s="4">
        <f t="shared" si="22"/>
        <v>0</v>
      </c>
      <c r="G334" s="63">
        <f>IF(OR(Datos!D$25&gt;Paso02!I334,Datos!D$25=Paso02!I334),Paso02!I334,0)</f>
        <v>0</v>
      </c>
      <c r="H334" s="63">
        <f>IF(OR(Datos!D$24&lt;Paso02!I334,Datos!D$24=Paso02!I334),Paso02!I334,0)</f>
        <v>45536</v>
      </c>
      <c r="I334" s="63">
        <v>45536</v>
      </c>
      <c r="J334" s="30">
        <f>+R326</f>
        <v>0</v>
      </c>
      <c r="V334" s="63"/>
      <c r="W334" s="63"/>
      <c r="X334" s="4">
        <f>+AF326</f>
        <v>3160.5463</v>
      </c>
    </row>
    <row r="335" spans="1:35" hidden="1">
      <c r="A335">
        <v>334</v>
      </c>
      <c r="C335">
        <f t="shared" si="23"/>
        <v>0</v>
      </c>
      <c r="D335" s="4">
        <f t="shared" si="20"/>
        <v>0</v>
      </c>
      <c r="E335" s="4">
        <f t="shared" si="21"/>
        <v>1</v>
      </c>
      <c r="F335" s="4">
        <f t="shared" si="22"/>
        <v>0</v>
      </c>
      <c r="G335" s="63">
        <f>IF(OR(Datos!D$25&gt;Paso02!I335,Datos!D$25=Paso02!I335),Paso02!I335,0)</f>
        <v>0</v>
      </c>
      <c r="H335" s="63">
        <f>IF(OR(Datos!D$24&lt;Paso02!I335,Datos!D$24=Paso02!I335),Paso02!I335,0)</f>
        <v>45566</v>
      </c>
      <c r="I335" s="63">
        <v>45566</v>
      </c>
      <c r="J335" s="30">
        <f>+S326</f>
        <v>0</v>
      </c>
      <c r="V335" s="63"/>
      <c r="W335" s="63"/>
      <c r="X335" s="4">
        <f>+AG326</f>
        <v>3160.5463</v>
      </c>
    </row>
    <row r="336" spans="1:35" hidden="1">
      <c r="A336">
        <v>335</v>
      </c>
      <c r="C336">
        <f t="shared" si="23"/>
        <v>0</v>
      </c>
      <c r="D336" s="4">
        <f t="shared" si="20"/>
        <v>0</v>
      </c>
      <c r="E336" s="4">
        <f t="shared" si="21"/>
        <v>1</v>
      </c>
      <c r="F336" s="4">
        <f t="shared" si="22"/>
        <v>0</v>
      </c>
      <c r="G336" s="63">
        <f>IF(OR(Datos!D$25&gt;Paso02!I336,Datos!D$25=Paso02!I336),Paso02!I336,0)</f>
        <v>0</v>
      </c>
      <c r="H336" s="63">
        <f>IF(OR(Datos!D$24&lt;Paso02!I336,Datos!D$24=Paso02!I336),Paso02!I336,0)</f>
        <v>45597</v>
      </c>
      <c r="I336" s="63">
        <v>45597</v>
      </c>
      <c r="J336" s="30">
        <f>+T326</f>
        <v>0</v>
      </c>
      <c r="V336" s="63"/>
      <c r="W336" s="63"/>
      <c r="X336" s="4">
        <f>+AH326</f>
        <v>3160.5463</v>
      </c>
    </row>
    <row r="337" spans="1:35" hidden="1">
      <c r="A337">
        <v>336</v>
      </c>
      <c r="C337">
        <f t="shared" si="23"/>
        <v>0</v>
      </c>
      <c r="D337" s="4">
        <f t="shared" si="20"/>
        <v>0</v>
      </c>
      <c r="E337" s="4">
        <f t="shared" si="21"/>
        <v>1</v>
      </c>
      <c r="F337" s="4">
        <f t="shared" si="22"/>
        <v>0</v>
      </c>
      <c r="G337" s="63">
        <f>IF(OR(Datos!D$25&gt;Paso02!I337,Datos!D$25=Paso02!I337),Paso02!I337,0)</f>
        <v>0</v>
      </c>
      <c r="H337" s="63">
        <f>IF(OR(Datos!D$24&lt;Paso02!I337,Datos!D$24=Paso02!I337),Paso02!I337,0)</f>
        <v>45627</v>
      </c>
      <c r="I337" s="63">
        <v>45627</v>
      </c>
      <c r="J337" s="30">
        <f>+U326</f>
        <v>0</v>
      </c>
      <c r="V337" s="63"/>
      <c r="W337" s="63"/>
      <c r="X337" s="4">
        <f>+AI326</f>
        <v>3160.5463</v>
      </c>
    </row>
    <row r="338" spans="1:35" hidden="1">
      <c r="A338">
        <v>337</v>
      </c>
      <c r="C338">
        <f t="shared" si="23"/>
        <v>0</v>
      </c>
      <c r="D338" s="4">
        <f t="shared" si="20"/>
        <v>0</v>
      </c>
      <c r="E338" s="4">
        <f t="shared" si="21"/>
        <v>1</v>
      </c>
      <c r="F338" s="4">
        <f t="shared" si="22"/>
        <v>0</v>
      </c>
      <c r="G338" s="63">
        <f>IF(OR(Datos!D$25&gt;Paso02!I338,Datos!D$25=Paso02!I338),Paso02!I338,0)</f>
        <v>0</v>
      </c>
      <c r="H338" s="63">
        <f>IF(OR(Datos!D$24&lt;Paso02!I338,Datos!D$24=Paso02!I338),Paso02!I338,0)</f>
        <v>45658</v>
      </c>
      <c r="I338" s="63">
        <v>45658</v>
      </c>
      <c r="J338" s="30">
        <f>+Paso01!B37</f>
        <v>0</v>
      </c>
      <c r="K338" s="30">
        <f>+Paso01!C37</f>
        <v>0</v>
      </c>
      <c r="L338" s="30">
        <f>+Paso01!D37</f>
        <v>0</v>
      </c>
      <c r="M338" s="30">
        <f>+Paso01!E37</f>
        <v>0</v>
      </c>
      <c r="N338" s="30">
        <f>+Paso01!F37</f>
        <v>0</v>
      </c>
      <c r="O338" s="30">
        <f>+Paso01!G37</f>
        <v>0</v>
      </c>
      <c r="P338" s="30">
        <f>+Paso01!H37</f>
        <v>0</v>
      </c>
      <c r="Q338" s="30">
        <f>+Paso01!I37</f>
        <v>0</v>
      </c>
      <c r="R338" s="30">
        <f>+Paso01!J37</f>
        <v>0</v>
      </c>
      <c r="S338" s="30">
        <f>+Paso01!K37</f>
        <v>0</v>
      </c>
      <c r="T338" s="30">
        <f>+Paso01!L37</f>
        <v>0</v>
      </c>
      <c r="U338" s="30">
        <f>+Paso01!M37</f>
        <v>0</v>
      </c>
      <c r="V338" s="63"/>
      <c r="W338" s="63"/>
      <c r="X338" s="4">
        <f>+Paso01!P37</f>
        <v>3207.5813000000003</v>
      </c>
      <c r="Y338" s="4">
        <f>+Paso01!Q37</f>
        <v>3207.5813000000003</v>
      </c>
      <c r="Z338" s="4">
        <f>+Paso01!R37</f>
        <v>3207.5813000000003</v>
      </c>
      <c r="AA338" s="4">
        <f>+Paso01!S37</f>
        <v>3207.5813000000003</v>
      </c>
      <c r="AB338" s="4">
        <f>+Paso01!T37</f>
        <v>3207.5813000000003</v>
      </c>
      <c r="AC338" s="4">
        <f>+Paso01!U37</f>
        <v>3207.5813000000003</v>
      </c>
      <c r="AD338" s="4">
        <f>+Paso01!V37</f>
        <v>3207.5813000000003</v>
      </c>
      <c r="AE338" s="4">
        <f>+Paso01!W37</f>
        <v>3207.5813000000003</v>
      </c>
      <c r="AF338" s="4">
        <f>+Paso01!X37</f>
        <v>3207.5813000000003</v>
      </c>
      <c r="AG338" s="4">
        <f>+Paso01!Y37</f>
        <v>3207.5813000000003</v>
      </c>
      <c r="AH338" s="4">
        <f>+Paso01!Z37</f>
        <v>3207.5813000000003</v>
      </c>
      <c r="AI338" s="4">
        <f>+Paso01!AA37</f>
        <v>3207.5813000000003</v>
      </c>
    </row>
    <row r="339" spans="1:35" hidden="1">
      <c r="A339">
        <v>338</v>
      </c>
      <c r="C339">
        <f t="shared" si="23"/>
        <v>0</v>
      </c>
      <c r="D339" s="4">
        <f t="shared" si="20"/>
        <v>0</v>
      </c>
      <c r="E339" s="4">
        <f t="shared" si="21"/>
        <v>1</v>
      </c>
      <c r="F339" s="4">
        <f t="shared" si="22"/>
        <v>0</v>
      </c>
      <c r="G339" s="63">
        <f>IF(OR(Datos!D$25&gt;Paso02!I339,Datos!D$25=Paso02!I339),Paso02!I339,0)</f>
        <v>0</v>
      </c>
      <c r="H339" s="63">
        <f>IF(OR(Datos!D$24&lt;Paso02!I339,Datos!D$24=Paso02!I339),Paso02!I339,0)</f>
        <v>45689</v>
      </c>
      <c r="I339" s="63">
        <v>45689</v>
      </c>
      <c r="J339" s="30">
        <f>+K338</f>
        <v>0</v>
      </c>
      <c r="V339" s="63"/>
      <c r="W339" s="63"/>
      <c r="X339" s="4">
        <f>+Y338</f>
        <v>3207.5813000000003</v>
      </c>
    </row>
    <row r="340" spans="1:35" hidden="1">
      <c r="A340">
        <v>339</v>
      </c>
      <c r="C340">
        <f t="shared" si="23"/>
        <v>0</v>
      </c>
      <c r="D340" s="4">
        <f t="shared" si="20"/>
        <v>0</v>
      </c>
      <c r="E340" s="4">
        <f t="shared" si="21"/>
        <v>1</v>
      </c>
      <c r="F340" s="4">
        <f t="shared" si="22"/>
        <v>0</v>
      </c>
      <c r="G340" s="63">
        <f>IF(OR(Datos!D$25&gt;Paso02!I340,Datos!D$25=Paso02!I340),Paso02!I340,0)</f>
        <v>0</v>
      </c>
      <c r="H340" s="63">
        <f>IF(OR(Datos!D$24&lt;Paso02!I340,Datos!D$24=Paso02!I340),Paso02!I340,0)</f>
        <v>45717</v>
      </c>
      <c r="I340" s="63">
        <v>45717</v>
      </c>
      <c r="J340" s="30">
        <f>+L338</f>
        <v>0</v>
      </c>
      <c r="V340" s="63"/>
      <c r="W340" s="63"/>
      <c r="X340" s="4">
        <f>+Z338</f>
        <v>3207.5813000000003</v>
      </c>
    </row>
    <row r="341" spans="1:35" hidden="1">
      <c r="A341">
        <v>340</v>
      </c>
      <c r="C341">
        <f t="shared" si="23"/>
        <v>0</v>
      </c>
      <c r="D341" s="4">
        <f t="shared" si="20"/>
        <v>0</v>
      </c>
      <c r="E341" s="4">
        <f t="shared" si="21"/>
        <v>1</v>
      </c>
      <c r="F341" s="4">
        <f t="shared" si="22"/>
        <v>0</v>
      </c>
      <c r="G341" s="63">
        <f>IF(OR(Datos!D$25&gt;Paso02!I341,Datos!D$25=Paso02!I341),Paso02!I341,0)</f>
        <v>0</v>
      </c>
      <c r="H341" s="63">
        <f>IF(OR(Datos!D$24&lt;Paso02!I341,Datos!D$24=Paso02!I341),Paso02!I341,0)</f>
        <v>45748</v>
      </c>
      <c r="I341" s="63">
        <v>45748</v>
      </c>
      <c r="J341" s="30">
        <f>+M338</f>
        <v>0</v>
      </c>
      <c r="V341" s="63"/>
      <c r="W341" s="63"/>
      <c r="X341" s="4">
        <f>+AA338</f>
        <v>3207.5813000000003</v>
      </c>
    </row>
    <row r="342" spans="1:35" hidden="1">
      <c r="A342">
        <v>341</v>
      </c>
      <c r="C342">
        <f t="shared" si="23"/>
        <v>0</v>
      </c>
      <c r="D342" s="4">
        <f t="shared" si="20"/>
        <v>0</v>
      </c>
      <c r="E342" s="4">
        <f t="shared" si="21"/>
        <v>1</v>
      </c>
      <c r="F342" s="4">
        <f t="shared" si="22"/>
        <v>0</v>
      </c>
      <c r="G342" s="63">
        <f>IF(OR(Datos!D$25&gt;Paso02!I342,Datos!D$25=Paso02!I342),Paso02!I342,0)</f>
        <v>0</v>
      </c>
      <c r="H342" s="63">
        <f>IF(OR(Datos!D$24&lt;Paso02!I342,Datos!D$24=Paso02!I342),Paso02!I342,0)</f>
        <v>45778</v>
      </c>
      <c r="I342" s="63">
        <v>45778</v>
      </c>
      <c r="J342" s="30">
        <f>+N338</f>
        <v>0</v>
      </c>
      <c r="V342" s="63"/>
      <c r="W342" s="63"/>
      <c r="X342" s="4">
        <f>+AB338</f>
        <v>3207.5813000000003</v>
      </c>
    </row>
    <row r="343" spans="1:35" hidden="1">
      <c r="A343">
        <v>342</v>
      </c>
      <c r="C343">
        <f t="shared" si="23"/>
        <v>0</v>
      </c>
      <c r="D343" s="4">
        <f t="shared" si="20"/>
        <v>0</v>
      </c>
      <c r="E343" s="4">
        <f t="shared" si="21"/>
        <v>1</v>
      </c>
      <c r="F343" s="4">
        <f t="shared" si="22"/>
        <v>0</v>
      </c>
      <c r="G343" s="63">
        <f>IF(OR(Datos!D$25&gt;Paso02!I343,Datos!D$25=Paso02!I343),Paso02!I343,0)</f>
        <v>0</v>
      </c>
      <c r="H343" s="63">
        <f>IF(OR(Datos!D$24&lt;Paso02!I343,Datos!D$24=Paso02!I343),Paso02!I343,0)</f>
        <v>45809</v>
      </c>
      <c r="I343" s="63">
        <v>45809</v>
      </c>
      <c r="J343" s="30">
        <f>+O338</f>
        <v>0</v>
      </c>
      <c r="V343" s="63"/>
      <c r="W343" s="63"/>
      <c r="X343" s="4">
        <f>+AC338</f>
        <v>3207.5813000000003</v>
      </c>
    </row>
    <row r="344" spans="1:35" hidden="1">
      <c r="A344">
        <v>343</v>
      </c>
      <c r="C344">
        <f t="shared" si="23"/>
        <v>0</v>
      </c>
      <c r="D344" s="4">
        <f t="shared" si="20"/>
        <v>0</v>
      </c>
      <c r="E344" s="4">
        <f t="shared" si="21"/>
        <v>1</v>
      </c>
      <c r="F344" s="4">
        <f t="shared" si="22"/>
        <v>0</v>
      </c>
      <c r="G344" s="63">
        <f>IF(OR(Datos!D$25&gt;Paso02!I344,Datos!D$25=Paso02!I344),Paso02!I344,0)</f>
        <v>0</v>
      </c>
      <c r="H344" s="63">
        <f>IF(OR(Datos!D$24&lt;Paso02!I344,Datos!D$24=Paso02!I344),Paso02!I344,0)</f>
        <v>45839</v>
      </c>
      <c r="I344" s="63">
        <v>45839</v>
      </c>
      <c r="J344" s="30">
        <f>+P338</f>
        <v>0</v>
      </c>
      <c r="V344" s="63"/>
      <c r="W344" s="63"/>
      <c r="X344" s="4">
        <f>+AD338</f>
        <v>3207.5813000000003</v>
      </c>
    </row>
    <row r="345" spans="1:35" hidden="1">
      <c r="A345">
        <v>344</v>
      </c>
      <c r="C345">
        <f t="shared" si="23"/>
        <v>0</v>
      </c>
      <c r="D345" s="4">
        <f t="shared" si="20"/>
        <v>0</v>
      </c>
      <c r="E345" s="4">
        <f t="shared" si="21"/>
        <v>1</v>
      </c>
      <c r="F345" s="4">
        <f t="shared" si="22"/>
        <v>0</v>
      </c>
      <c r="G345" s="63">
        <f>IF(OR(Datos!D$25&gt;Paso02!I345,Datos!D$25=Paso02!I345),Paso02!I345,0)</f>
        <v>0</v>
      </c>
      <c r="H345" s="63">
        <f>IF(OR(Datos!D$24&lt;Paso02!I345,Datos!D$24=Paso02!I345),Paso02!I345,0)</f>
        <v>45870</v>
      </c>
      <c r="I345" s="63">
        <v>45870</v>
      </c>
      <c r="J345" s="30">
        <f>+Q338</f>
        <v>0</v>
      </c>
      <c r="V345" s="63"/>
      <c r="W345" s="63"/>
      <c r="X345" s="4">
        <f>+AE338</f>
        <v>3207.5813000000003</v>
      </c>
    </row>
    <row r="346" spans="1:35" hidden="1">
      <c r="A346">
        <v>345</v>
      </c>
      <c r="C346">
        <f t="shared" si="23"/>
        <v>0</v>
      </c>
      <c r="D346" s="4">
        <f t="shared" si="20"/>
        <v>0</v>
      </c>
      <c r="E346" s="4">
        <f t="shared" si="21"/>
        <v>1</v>
      </c>
      <c r="F346" s="4">
        <f t="shared" si="22"/>
        <v>0</v>
      </c>
      <c r="G346" s="63">
        <f>IF(OR(Datos!D$25&gt;Paso02!I346,Datos!D$25=Paso02!I346),Paso02!I346,0)</f>
        <v>0</v>
      </c>
      <c r="H346" s="63">
        <f>IF(OR(Datos!D$24&lt;Paso02!I346,Datos!D$24=Paso02!I346),Paso02!I346,0)</f>
        <v>45901</v>
      </c>
      <c r="I346" s="63">
        <v>45901</v>
      </c>
      <c r="J346" s="30">
        <f>+R338</f>
        <v>0</v>
      </c>
      <c r="V346" s="63"/>
      <c r="W346" s="63"/>
      <c r="X346" s="4">
        <f>+AF338</f>
        <v>3207.5813000000003</v>
      </c>
    </row>
    <row r="347" spans="1:35" hidden="1">
      <c r="A347">
        <v>346</v>
      </c>
      <c r="C347">
        <f t="shared" si="23"/>
        <v>0</v>
      </c>
      <c r="D347" s="4">
        <f t="shared" si="20"/>
        <v>0</v>
      </c>
      <c r="E347" s="4">
        <f t="shared" si="21"/>
        <v>1</v>
      </c>
      <c r="F347" s="4">
        <f t="shared" si="22"/>
        <v>0</v>
      </c>
      <c r="G347" s="63">
        <f>IF(OR(Datos!D$25&gt;Paso02!I347,Datos!D$25=Paso02!I347),Paso02!I347,0)</f>
        <v>0</v>
      </c>
      <c r="H347" s="63">
        <f>IF(OR(Datos!D$24&lt;Paso02!I347,Datos!D$24=Paso02!I347),Paso02!I347,0)</f>
        <v>45931</v>
      </c>
      <c r="I347" s="63">
        <v>45931</v>
      </c>
      <c r="J347" s="30">
        <f>+S338</f>
        <v>0</v>
      </c>
      <c r="V347" s="63"/>
      <c r="W347" s="63"/>
      <c r="X347" s="4">
        <f>+AG338</f>
        <v>3207.5813000000003</v>
      </c>
    </row>
    <row r="348" spans="1:35" hidden="1">
      <c r="A348">
        <v>347</v>
      </c>
      <c r="C348">
        <f t="shared" si="23"/>
        <v>0</v>
      </c>
      <c r="D348" s="4">
        <f t="shared" si="20"/>
        <v>0</v>
      </c>
      <c r="E348" s="4">
        <f t="shared" si="21"/>
        <v>1</v>
      </c>
      <c r="F348" s="4">
        <f t="shared" si="22"/>
        <v>0</v>
      </c>
      <c r="G348" s="63">
        <f>IF(OR(Datos!D$25&gt;Paso02!I348,Datos!D$25=Paso02!I348),Paso02!I348,0)</f>
        <v>0</v>
      </c>
      <c r="H348" s="63">
        <f>IF(OR(Datos!D$24&lt;Paso02!I348,Datos!D$24=Paso02!I348),Paso02!I348,0)</f>
        <v>45962</v>
      </c>
      <c r="I348" s="63">
        <v>45962</v>
      </c>
      <c r="J348" s="30">
        <f>+T338</f>
        <v>0</v>
      </c>
      <c r="V348" s="63"/>
      <c r="W348" s="63"/>
      <c r="X348" s="4">
        <f>+AH338</f>
        <v>3207.5813000000003</v>
      </c>
    </row>
    <row r="349" spans="1:35" hidden="1">
      <c r="A349">
        <v>348</v>
      </c>
      <c r="C349">
        <f t="shared" si="23"/>
        <v>0</v>
      </c>
      <c r="D349" s="4">
        <f t="shared" si="20"/>
        <v>0</v>
      </c>
      <c r="E349" s="4">
        <f t="shared" si="21"/>
        <v>1</v>
      </c>
      <c r="F349" s="4">
        <f t="shared" si="22"/>
        <v>0</v>
      </c>
      <c r="G349" s="63">
        <f>IF(OR(Datos!D$25&gt;Paso02!I349,Datos!D$25=Paso02!I349),Paso02!I349,0)</f>
        <v>0</v>
      </c>
      <c r="H349" s="63">
        <f>IF(OR(Datos!D$24&lt;Paso02!I349,Datos!D$24=Paso02!I349),Paso02!I349,0)</f>
        <v>45992</v>
      </c>
      <c r="I349" s="63">
        <v>45992</v>
      </c>
      <c r="J349" s="30">
        <f>+U338</f>
        <v>0</v>
      </c>
      <c r="V349" s="63"/>
      <c r="W349" s="63"/>
      <c r="X349" s="4">
        <f>+AI338</f>
        <v>3207.5813000000003</v>
      </c>
    </row>
    <row r="350" spans="1:35" hidden="1">
      <c r="A350">
        <v>349</v>
      </c>
      <c r="C350">
        <f t="shared" si="23"/>
        <v>0</v>
      </c>
      <c r="D350" s="4">
        <f t="shared" si="20"/>
        <v>0</v>
      </c>
      <c r="E350" s="4">
        <f t="shared" si="21"/>
        <v>1</v>
      </c>
      <c r="F350" s="4">
        <f t="shared" si="22"/>
        <v>0</v>
      </c>
      <c r="G350" s="63">
        <f>IF(OR(Datos!D$25&gt;Paso02!I350,Datos!D$25=Paso02!I350),Paso02!I350,0)</f>
        <v>0</v>
      </c>
      <c r="H350" s="63">
        <f>IF(OR(Datos!D$24&lt;Paso02!I350,Datos!D$24=Paso02!I350),Paso02!I350,0)</f>
        <v>46023</v>
      </c>
      <c r="I350" s="63">
        <v>46023</v>
      </c>
      <c r="J350" s="30">
        <f>+Paso01!B38</f>
        <v>0</v>
      </c>
      <c r="K350" s="30">
        <f>+Paso01!C38</f>
        <v>0</v>
      </c>
      <c r="L350" s="30">
        <f>+Paso01!D38</f>
        <v>0</v>
      </c>
      <c r="M350" s="30">
        <f>+Paso01!E38</f>
        <v>0</v>
      </c>
      <c r="N350" s="30">
        <f>+Paso01!F38</f>
        <v>0</v>
      </c>
      <c r="O350" s="30">
        <f>+Paso01!G38</f>
        <v>0</v>
      </c>
      <c r="P350" s="30">
        <f>+Paso01!H38</f>
        <v>0</v>
      </c>
      <c r="Q350" s="30">
        <f>+Paso01!I38</f>
        <v>0</v>
      </c>
      <c r="R350" s="30">
        <f>+Paso01!J38</f>
        <v>0</v>
      </c>
      <c r="S350" s="30">
        <f>+Paso01!K38</f>
        <v>0</v>
      </c>
      <c r="T350" s="30">
        <f>+Paso01!L38</f>
        <v>0</v>
      </c>
      <c r="U350" s="30">
        <f>+Paso01!M38</f>
        <v>0</v>
      </c>
      <c r="V350" s="63"/>
      <c r="W350" s="63"/>
      <c r="X350" s="4">
        <f>+Paso01!P38</f>
        <v>3207.5813000000003</v>
      </c>
      <c r="Y350" s="4">
        <f>+Paso01!Q38</f>
        <v>3207.5813000000003</v>
      </c>
      <c r="Z350" s="4">
        <f>+Paso01!R38</f>
        <v>3207.5813000000003</v>
      </c>
      <c r="AA350" s="4">
        <f>+Paso01!S38</f>
        <v>3207.5813000000003</v>
      </c>
      <c r="AB350" s="4">
        <f>+Paso01!T38</f>
        <v>3207.5813000000003</v>
      </c>
      <c r="AC350" s="4">
        <f>+Paso01!U38</f>
        <v>3207.5813000000003</v>
      </c>
      <c r="AD350" s="4">
        <f>+Paso01!V38</f>
        <v>3207.5813000000003</v>
      </c>
      <c r="AE350" s="4">
        <f>+Paso01!W38</f>
        <v>3207.5813000000003</v>
      </c>
      <c r="AF350" s="4">
        <f>+Paso01!X38</f>
        <v>3207.5813000000003</v>
      </c>
      <c r="AG350" s="4">
        <f>+Paso01!Y38</f>
        <v>3207.5813000000003</v>
      </c>
      <c r="AH350" s="4">
        <f>+Paso01!Z38</f>
        <v>3207.5813000000003</v>
      </c>
      <c r="AI350" s="4">
        <f>+Paso01!AA38</f>
        <v>3207.5813000000003</v>
      </c>
    </row>
    <row r="351" spans="1:35" hidden="1">
      <c r="A351">
        <v>350</v>
      </c>
      <c r="C351">
        <f t="shared" si="23"/>
        <v>0</v>
      </c>
      <c r="D351" s="4">
        <f t="shared" si="20"/>
        <v>0</v>
      </c>
      <c r="E351" s="4">
        <f t="shared" si="21"/>
        <v>1</v>
      </c>
      <c r="F351" s="4">
        <f t="shared" si="22"/>
        <v>0</v>
      </c>
      <c r="G351" s="63">
        <f>IF(OR(Datos!D$25&gt;Paso02!I351,Datos!D$25=Paso02!I351),Paso02!I351,0)</f>
        <v>0</v>
      </c>
      <c r="H351" s="63">
        <f>IF(OR(Datos!D$24&lt;Paso02!I351,Datos!D$24=Paso02!I351),Paso02!I351,0)</f>
        <v>46054</v>
      </c>
      <c r="I351" s="63">
        <v>46054</v>
      </c>
      <c r="J351" s="30">
        <f>+K350</f>
        <v>0</v>
      </c>
      <c r="V351" s="63"/>
      <c r="W351" s="63"/>
      <c r="X351" s="4">
        <f>+Y350</f>
        <v>3207.5813000000003</v>
      </c>
    </row>
    <row r="352" spans="1:35" hidden="1">
      <c r="A352">
        <v>351</v>
      </c>
      <c r="C352">
        <f t="shared" si="23"/>
        <v>0</v>
      </c>
      <c r="D352" s="4">
        <f t="shared" si="20"/>
        <v>0</v>
      </c>
      <c r="E352" s="4">
        <f t="shared" si="21"/>
        <v>1</v>
      </c>
      <c r="F352" s="4">
        <f t="shared" si="22"/>
        <v>0</v>
      </c>
      <c r="G352" s="63">
        <f>IF(OR(Datos!D$25&gt;Paso02!I352,Datos!D$25=Paso02!I352),Paso02!I352,0)</f>
        <v>0</v>
      </c>
      <c r="H352" s="63">
        <f>IF(OR(Datos!D$24&lt;Paso02!I352,Datos!D$24=Paso02!I352),Paso02!I352,0)</f>
        <v>46082</v>
      </c>
      <c r="I352" s="63">
        <v>46082</v>
      </c>
      <c r="J352" s="30">
        <f>+L350</f>
        <v>0</v>
      </c>
      <c r="V352" s="63"/>
      <c r="W352" s="63"/>
      <c r="X352" s="4">
        <f>+Z350</f>
        <v>3207.5813000000003</v>
      </c>
    </row>
    <row r="353" spans="1:35" hidden="1">
      <c r="A353">
        <v>352</v>
      </c>
      <c r="C353">
        <f t="shared" si="23"/>
        <v>0</v>
      </c>
      <c r="D353" s="4">
        <f t="shared" si="20"/>
        <v>0</v>
      </c>
      <c r="E353" s="4">
        <f t="shared" si="21"/>
        <v>1</v>
      </c>
      <c r="F353" s="4">
        <f t="shared" si="22"/>
        <v>0</v>
      </c>
      <c r="G353" s="63">
        <f>IF(OR(Datos!D$25&gt;Paso02!I353,Datos!D$25=Paso02!I353),Paso02!I353,0)</f>
        <v>0</v>
      </c>
      <c r="H353" s="63">
        <f>IF(OR(Datos!D$24&lt;Paso02!I353,Datos!D$24=Paso02!I353),Paso02!I353,0)</f>
        <v>46113</v>
      </c>
      <c r="I353" s="63">
        <v>46113</v>
      </c>
      <c r="J353" s="30">
        <f>+M350</f>
        <v>0</v>
      </c>
      <c r="V353" s="63"/>
      <c r="W353" s="63"/>
      <c r="X353" s="4">
        <f>+AA350</f>
        <v>3207.5813000000003</v>
      </c>
    </row>
    <row r="354" spans="1:35" hidden="1">
      <c r="A354">
        <v>353</v>
      </c>
      <c r="C354">
        <f t="shared" si="23"/>
        <v>0</v>
      </c>
      <c r="D354" s="4">
        <f t="shared" si="20"/>
        <v>0</v>
      </c>
      <c r="E354" s="4">
        <f t="shared" si="21"/>
        <v>1</v>
      </c>
      <c r="F354" s="4">
        <f t="shared" si="22"/>
        <v>0</v>
      </c>
      <c r="G354" s="63">
        <f>IF(OR(Datos!D$25&gt;Paso02!I354,Datos!D$25=Paso02!I354),Paso02!I354,0)</f>
        <v>0</v>
      </c>
      <c r="H354" s="63">
        <f>IF(OR(Datos!D$24&lt;Paso02!I354,Datos!D$24=Paso02!I354),Paso02!I354,0)</f>
        <v>46143</v>
      </c>
      <c r="I354" s="63">
        <v>46143</v>
      </c>
      <c r="J354" s="30">
        <f>+N350</f>
        <v>0</v>
      </c>
      <c r="V354" s="63"/>
      <c r="W354" s="63"/>
      <c r="X354" s="4">
        <f>+AB350</f>
        <v>3207.5813000000003</v>
      </c>
    </row>
    <row r="355" spans="1:35" hidden="1">
      <c r="A355">
        <v>354</v>
      </c>
      <c r="C355">
        <f t="shared" si="23"/>
        <v>0</v>
      </c>
      <c r="D355" s="4">
        <f t="shared" si="20"/>
        <v>0</v>
      </c>
      <c r="E355" s="4">
        <f t="shared" si="21"/>
        <v>1</v>
      </c>
      <c r="F355" s="4">
        <f t="shared" si="22"/>
        <v>0</v>
      </c>
      <c r="G355" s="63">
        <f>IF(OR(Datos!D$25&gt;Paso02!I355,Datos!D$25=Paso02!I355),Paso02!I355,0)</f>
        <v>0</v>
      </c>
      <c r="H355" s="63">
        <f>IF(OR(Datos!D$24&lt;Paso02!I355,Datos!D$24=Paso02!I355),Paso02!I355,0)</f>
        <v>46174</v>
      </c>
      <c r="I355" s="63">
        <v>46174</v>
      </c>
      <c r="J355" s="30">
        <f>+O350</f>
        <v>0</v>
      </c>
      <c r="V355" s="63"/>
      <c r="W355" s="63"/>
      <c r="X355" s="4">
        <f>+AC350</f>
        <v>3207.5813000000003</v>
      </c>
    </row>
    <row r="356" spans="1:35" hidden="1">
      <c r="A356">
        <v>355</v>
      </c>
      <c r="C356">
        <f t="shared" si="23"/>
        <v>0</v>
      </c>
      <c r="D356" s="4">
        <f t="shared" si="20"/>
        <v>0</v>
      </c>
      <c r="E356" s="4">
        <f t="shared" si="21"/>
        <v>1</v>
      </c>
      <c r="F356" s="4">
        <f t="shared" si="22"/>
        <v>0</v>
      </c>
      <c r="G356" s="63">
        <f>IF(OR(Datos!D$25&gt;Paso02!I356,Datos!D$25=Paso02!I356),Paso02!I356,0)</f>
        <v>0</v>
      </c>
      <c r="H356" s="63">
        <f>IF(OR(Datos!D$24&lt;Paso02!I356,Datos!D$24=Paso02!I356),Paso02!I356,0)</f>
        <v>46204</v>
      </c>
      <c r="I356" s="63">
        <v>46204</v>
      </c>
      <c r="J356" s="30">
        <f>+P350</f>
        <v>0</v>
      </c>
      <c r="V356" s="63"/>
      <c r="W356" s="63"/>
      <c r="X356" s="4">
        <f>+AD350</f>
        <v>3207.5813000000003</v>
      </c>
    </row>
    <row r="357" spans="1:35" hidden="1">
      <c r="A357">
        <v>356</v>
      </c>
      <c r="C357">
        <f t="shared" si="23"/>
        <v>0</v>
      </c>
      <c r="D357" s="4">
        <f t="shared" si="20"/>
        <v>0</v>
      </c>
      <c r="E357" s="4">
        <f t="shared" si="21"/>
        <v>1</v>
      </c>
      <c r="F357" s="4">
        <f t="shared" si="22"/>
        <v>0</v>
      </c>
      <c r="G357" s="63">
        <f>IF(OR(Datos!D$25&gt;Paso02!I357,Datos!D$25=Paso02!I357),Paso02!I357,0)</f>
        <v>0</v>
      </c>
      <c r="H357" s="63">
        <f>IF(OR(Datos!D$24&lt;Paso02!I357,Datos!D$24=Paso02!I357),Paso02!I357,0)</f>
        <v>46235</v>
      </c>
      <c r="I357" s="63">
        <v>46235</v>
      </c>
      <c r="J357" s="30">
        <f>+Q350</f>
        <v>0</v>
      </c>
      <c r="V357" s="63"/>
      <c r="W357" s="63"/>
      <c r="X357" s="4">
        <f>+AE350</f>
        <v>3207.5813000000003</v>
      </c>
    </row>
    <row r="358" spans="1:35" hidden="1">
      <c r="A358">
        <v>357</v>
      </c>
      <c r="C358">
        <f t="shared" si="23"/>
        <v>0</v>
      </c>
      <c r="D358" s="4">
        <f t="shared" si="20"/>
        <v>0</v>
      </c>
      <c r="E358" s="4">
        <f t="shared" si="21"/>
        <v>1</v>
      </c>
      <c r="F358" s="4">
        <f t="shared" si="22"/>
        <v>0</v>
      </c>
      <c r="G358" s="63">
        <f>IF(OR(Datos!D$25&gt;Paso02!I358,Datos!D$25=Paso02!I358),Paso02!I358,0)</f>
        <v>0</v>
      </c>
      <c r="H358" s="63">
        <f>IF(OR(Datos!D$24&lt;Paso02!I358,Datos!D$24=Paso02!I358),Paso02!I358,0)</f>
        <v>46266</v>
      </c>
      <c r="I358" s="63">
        <v>46266</v>
      </c>
      <c r="J358" s="30">
        <f>+R350</f>
        <v>0</v>
      </c>
      <c r="V358" s="63"/>
      <c r="W358" s="63"/>
      <c r="X358" s="4">
        <f>+AF350</f>
        <v>3207.5813000000003</v>
      </c>
    </row>
    <row r="359" spans="1:35" hidden="1">
      <c r="A359">
        <v>358</v>
      </c>
      <c r="C359">
        <f t="shared" si="23"/>
        <v>0</v>
      </c>
      <c r="D359" s="4">
        <f t="shared" si="20"/>
        <v>0</v>
      </c>
      <c r="E359" s="4">
        <f t="shared" si="21"/>
        <v>1</v>
      </c>
      <c r="F359" s="4">
        <f t="shared" si="22"/>
        <v>0</v>
      </c>
      <c r="G359" s="63">
        <f>IF(OR(Datos!D$25&gt;Paso02!I359,Datos!D$25=Paso02!I359),Paso02!I359,0)</f>
        <v>0</v>
      </c>
      <c r="H359" s="63">
        <f>IF(OR(Datos!D$24&lt;Paso02!I359,Datos!D$24=Paso02!I359),Paso02!I359,0)</f>
        <v>46296</v>
      </c>
      <c r="I359" s="63">
        <v>46296</v>
      </c>
      <c r="J359" s="30">
        <f>+S350</f>
        <v>0</v>
      </c>
      <c r="V359" s="63"/>
      <c r="W359" s="63"/>
      <c r="X359" s="4">
        <f>+AG350</f>
        <v>3207.5813000000003</v>
      </c>
    </row>
    <row r="360" spans="1:35" hidden="1">
      <c r="A360">
        <v>359</v>
      </c>
      <c r="C360">
        <f t="shared" si="23"/>
        <v>0</v>
      </c>
      <c r="D360" s="4">
        <f t="shared" si="20"/>
        <v>0</v>
      </c>
      <c r="E360" s="4">
        <f t="shared" si="21"/>
        <v>1</v>
      </c>
      <c r="F360" s="4">
        <f t="shared" si="22"/>
        <v>0</v>
      </c>
      <c r="G360" s="63">
        <f>IF(OR(Datos!D$25&gt;Paso02!I360,Datos!D$25=Paso02!I360),Paso02!I360,0)</f>
        <v>0</v>
      </c>
      <c r="H360" s="63">
        <f>IF(OR(Datos!D$24&lt;Paso02!I360,Datos!D$24=Paso02!I360),Paso02!I360,0)</f>
        <v>46327</v>
      </c>
      <c r="I360" s="63">
        <v>46327</v>
      </c>
      <c r="J360" s="30">
        <f>+T350</f>
        <v>0</v>
      </c>
      <c r="V360" s="63"/>
      <c r="W360" s="63"/>
      <c r="X360" s="4">
        <f>+AH350</f>
        <v>3207.5813000000003</v>
      </c>
    </row>
    <row r="361" spans="1:35" hidden="1">
      <c r="A361">
        <v>360</v>
      </c>
      <c r="C361">
        <f t="shared" si="23"/>
        <v>0</v>
      </c>
      <c r="D361" s="4">
        <f t="shared" si="20"/>
        <v>0</v>
      </c>
      <c r="E361" s="4">
        <f t="shared" si="21"/>
        <v>1</v>
      </c>
      <c r="F361" s="4">
        <f t="shared" si="22"/>
        <v>0</v>
      </c>
      <c r="G361" s="63">
        <f>IF(OR(Datos!D$25&gt;Paso02!I361,Datos!D$25=Paso02!I361),Paso02!I361,0)</f>
        <v>0</v>
      </c>
      <c r="H361" s="63">
        <f>IF(OR(Datos!D$24&lt;Paso02!I361,Datos!D$24=Paso02!I361),Paso02!I361,0)</f>
        <v>46357</v>
      </c>
      <c r="I361" s="63">
        <v>46357</v>
      </c>
      <c r="J361" s="30">
        <f>+U350</f>
        <v>0</v>
      </c>
      <c r="V361" s="63"/>
      <c r="W361" s="63"/>
      <c r="X361" s="4">
        <f>+AI350</f>
        <v>3207.5813000000003</v>
      </c>
    </row>
    <row r="362" spans="1:35" hidden="1">
      <c r="A362">
        <v>361</v>
      </c>
      <c r="C362">
        <f t="shared" si="23"/>
        <v>0</v>
      </c>
      <c r="D362" s="4">
        <f t="shared" si="20"/>
        <v>0</v>
      </c>
      <c r="E362" s="4">
        <f t="shared" si="21"/>
        <v>1</v>
      </c>
      <c r="F362" s="4">
        <f t="shared" si="22"/>
        <v>0</v>
      </c>
      <c r="G362" s="63">
        <f>IF(OR(Datos!D$25&gt;Paso02!I362,Datos!D$25=Paso02!I362),Paso02!I362,0)</f>
        <v>0</v>
      </c>
      <c r="H362" s="63">
        <f>IF(OR(Datos!D$24&lt;Paso02!I362,Datos!D$24=Paso02!I362),Paso02!I362,0)</f>
        <v>46388</v>
      </c>
      <c r="I362" s="63">
        <v>46388</v>
      </c>
      <c r="J362" s="30">
        <f>+Paso01!B39</f>
        <v>0</v>
      </c>
      <c r="K362" s="30">
        <f>+Paso01!C39</f>
        <v>0</v>
      </c>
      <c r="L362" s="30">
        <f>+Paso01!D39</f>
        <v>0</v>
      </c>
      <c r="M362" s="30">
        <f>+Paso01!E39</f>
        <v>0</v>
      </c>
      <c r="N362" s="30">
        <f>+Paso01!F39</f>
        <v>0</v>
      </c>
      <c r="O362" s="30">
        <f>+Paso01!G39</f>
        <v>0</v>
      </c>
      <c r="P362" s="30">
        <f>+Paso01!H39</f>
        <v>0</v>
      </c>
      <c r="Q362" s="30">
        <f>+Paso01!I39</f>
        <v>0</v>
      </c>
      <c r="R362" s="30">
        <f>+Paso01!J39</f>
        <v>0</v>
      </c>
      <c r="S362" s="30">
        <f>+Paso01!K39</f>
        <v>0</v>
      </c>
      <c r="T362" s="30">
        <f>+Paso01!L39</f>
        <v>0</v>
      </c>
      <c r="U362" s="30">
        <f>+Paso01!M39</f>
        <v>0</v>
      </c>
      <c r="V362" s="63"/>
      <c r="W362" s="63"/>
      <c r="X362" s="4">
        <f>+Paso01!P39</f>
        <v>3207.5813000000003</v>
      </c>
      <c r="Y362" s="4">
        <f>+Paso01!Q39</f>
        <v>3207.5813000000003</v>
      </c>
      <c r="Z362" s="4">
        <f>+Paso01!R39</f>
        <v>3207.5813000000003</v>
      </c>
      <c r="AA362" s="4">
        <f>+Paso01!S39</f>
        <v>3207.5813000000003</v>
      </c>
      <c r="AB362" s="4">
        <f>+Paso01!T39</f>
        <v>3207.5813000000003</v>
      </c>
      <c r="AC362" s="4">
        <f>+Paso01!U39</f>
        <v>3207.5813000000003</v>
      </c>
      <c r="AD362" s="4">
        <f>+Paso01!V39</f>
        <v>3207.5813000000003</v>
      </c>
      <c r="AE362" s="4">
        <f>+Paso01!W39</f>
        <v>3207.5813000000003</v>
      </c>
      <c r="AF362" s="4">
        <f>+Paso01!X39</f>
        <v>3207.5813000000003</v>
      </c>
      <c r="AG362" s="4">
        <f>+Paso01!Y39</f>
        <v>3207.5813000000003</v>
      </c>
      <c r="AH362" s="4">
        <f>+Paso01!Z39</f>
        <v>3207.5813000000003</v>
      </c>
      <c r="AI362" s="4">
        <f>+Paso01!AA39</f>
        <v>3207.5813000000003</v>
      </c>
    </row>
    <row r="363" spans="1:35" hidden="1">
      <c r="A363">
        <v>362</v>
      </c>
      <c r="C363">
        <f t="shared" si="23"/>
        <v>0</v>
      </c>
      <c r="D363" s="4">
        <f t="shared" si="20"/>
        <v>0</v>
      </c>
      <c r="E363" s="4">
        <f t="shared" si="21"/>
        <v>1</v>
      </c>
      <c r="F363" s="4">
        <f t="shared" si="22"/>
        <v>0</v>
      </c>
      <c r="G363" s="63">
        <f>IF(OR(Datos!D$25&gt;Paso02!I363,Datos!D$25=Paso02!I363),Paso02!I363,0)</f>
        <v>0</v>
      </c>
      <c r="H363" s="63">
        <f>IF(OR(Datos!D$24&lt;Paso02!I363,Datos!D$24=Paso02!I363),Paso02!I363,0)</f>
        <v>46419</v>
      </c>
      <c r="I363" s="63">
        <v>46419</v>
      </c>
      <c r="J363" s="30">
        <f>+K362</f>
        <v>0</v>
      </c>
      <c r="V363" s="63"/>
      <c r="W363" s="63"/>
      <c r="X363" s="4">
        <f>+Y362</f>
        <v>3207.5813000000003</v>
      </c>
    </row>
    <row r="364" spans="1:35" hidden="1">
      <c r="A364">
        <v>363</v>
      </c>
      <c r="C364">
        <f t="shared" si="23"/>
        <v>0</v>
      </c>
      <c r="D364" s="4">
        <f t="shared" si="20"/>
        <v>0</v>
      </c>
      <c r="E364" s="4">
        <f t="shared" si="21"/>
        <v>1</v>
      </c>
      <c r="F364" s="4">
        <f t="shared" si="22"/>
        <v>0</v>
      </c>
      <c r="G364" s="63">
        <f>IF(OR(Datos!D$25&gt;Paso02!I364,Datos!D$25=Paso02!I364),Paso02!I364,0)</f>
        <v>0</v>
      </c>
      <c r="H364" s="63">
        <f>IF(OR(Datos!D$24&lt;Paso02!I364,Datos!D$24=Paso02!I364),Paso02!I364,0)</f>
        <v>46447</v>
      </c>
      <c r="I364" s="63">
        <v>46447</v>
      </c>
      <c r="J364" s="30">
        <f>+L362</f>
        <v>0</v>
      </c>
      <c r="V364" s="63"/>
      <c r="W364" s="63"/>
      <c r="X364" s="4">
        <f>+Z362</f>
        <v>3207.5813000000003</v>
      </c>
    </row>
    <row r="365" spans="1:35" hidden="1">
      <c r="A365">
        <v>364</v>
      </c>
      <c r="C365">
        <f t="shared" si="23"/>
        <v>0</v>
      </c>
      <c r="D365" s="4">
        <f t="shared" si="20"/>
        <v>0</v>
      </c>
      <c r="E365" s="4">
        <f t="shared" si="21"/>
        <v>1</v>
      </c>
      <c r="F365" s="4">
        <f t="shared" si="22"/>
        <v>0</v>
      </c>
      <c r="G365" s="63">
        <f>IF(OR(Datos!D$25&gt;Paso02!I365,Datos!D$25=Paso02!I365),Paso02!I365,0)</f>
        <v>0</v>
      </c>
      <c r="H365" s="63">
        <f>IF(OR(Datos!D$24&lt;Paso02!I365,Datos!D$24=Paso02!I365),Paso02!I365,0)</f>
        <v>46478</v>
      </c>
      <c r="I365" s="63">
        <v>46478</v>
      </c>
      <c r="J365" s="30">
        <f>+M362</f>
        <v>0</v>
      </c>
      <c r="V365" s="63"/>
      <c r="W365" s="63"/>
      <c r="X365" s="4">
        <f>+AA362</f>
        <v>3207.5813000000003</v>
      </c>
    </row>
    <row r="366" spans="1:35" hidden="1">
      <c r="A366">
        <v>365</v>
      </c>
      <c r="C366">
        <f t="shared" si="23"/>
        <v>0</v>
      </c>
      <c r="D366" s="4">
        <f t="shared" si="20"/>
        <v>0</v>
      </c>
      <c r="E366" s="4">
        <f t="shared" si="21"/>
        <v>1</v>
      </c>
      <c r="F366" s="4">
        <f t="shared" si="22"/>
        <v>0</v>
      </c>
      <c r="G366" s="63">
        <f>IF(OR(Datos!D$25&gt;Paso02!I366,Datos!D$25=Paso02!I366),Paso02!I366,0)</f>
        <v>0</v>
      </c>
      <c r="H366" s="63">
        <f>IF(OR(Datos!D$24&lt;Paso02!I366,Datos!D$24=Paso02!I366),Paso02!I366,0)</f>
        <v>46508</v>
      </c>
      <c r="I366" s="63">
        <v>46508</v>
      </c>
      <c r="J366" s="30">
        <f>+N362</f>
        <v>0</v>
      </c>
      <c r="V366" s="63"/>
      <c r="W366" s="63"/>
      <c r="X366" s="4">
        <f>+AB362</f>
        <v>3207.5813000000003</v>
      </c>
    </row>
    <row r="367" spans="1:35" hidden="1">
      <c r="A367">
        <v>366</v>
      </c>
      <c r="C367">
        <f t="shared" si="23"/>
        <v>0</v>
      </c>
      <c r="D367" s="4">
        <f t="shared" si="20"/>
        <v>0</v>
      </c>
      <c r="E367" s="4">
        <f t="shared" si="21"/>
        <v>1</v>
      </c>
      <c r="F367" s="4">
        <f t="shared" si="22"/>
        <v>0</v>
      </c>
      <c r="G367" s="63">
        <f>IF(OR(Datos!D$25&gt;Paso02!I367,Datos!D$25=Paso02!I367),Paso02!I367,0)</f>
        <v>0</v>
      </c>
      <c r="H367" s="63">
        <f>IF(OR(Datos!D$24&lt;Paso02!I367,Datos!D$24=Paso02!I367),Paso02!I367,0)</f>
        <v>46539</v>
      </c>
      <c r="I367" s="63">
        <v>46539</v>
      </c>
      <c r="J367" s="30">
        <f>+O362</f>
        <v>0</v>
      </c>
      <c r="V367" s="63"/>
      <c r="W367" s="63"/>
      <c r="X367" s="4">
        <f>+AC362</f>
        <v>3207.5813000000003</v>
      </c>
    </row>
    <row r="368" spans="1:35" hidden="1">
      <c r="A368">
        <v>367</v>
      </c>
      <c r="C368">
        <f t="shared" si="23"/>
        <v>0</v>
      </c>
      <c r="D368" s="4">
        <f t="shared" si="20"/>
        <v>0</v>
      </c>
      <c r="E368" s="4">
        <f t="shared" si="21"/>
        <v>1</v>
      </c>
      <c r="F368" s="4">
        <f t="shared" si="22"/>
        <v>0</v>
      </c>
      <c r="G368" s="63">
        <f>IF(OR(Datos!D$25&gt;Paso02!I368,Datos!D$25=Paso02!I368),Paso02!I368,0)</f>
        <v>0</v>
      </c>
      <c r="H368" s="63">
        <f>IF(OR(Datos!D$24&lt;Paso02!I368,Datos!D$24=Paso02!I368),Paso02!I368,0)</f>
        <v>46569</v>
      </c>
      <c r="I368" s="63">
        <v>46569</v>
      </c>
      <c r="J368" s="30">
        <f>+P362</f>
        <v>0</v>
      </c>
      <c r="V368" s="63"/>
      <c r="W368" s="63"/>
      <c r="X368" s="4">
        <f>+AD362</f>
        <v>3207.5813000000003</v>
      </c>
    </row>
    <row r="369" spans="1:35" hidden="1">
      <c r="A369">
        <v>368</v>
      </c>
      <c r="C369">
        <f t="shared" si="23"/>
        <v>0</v>
      </c>
      <c r="D369" s="4">
        <f t="shared" si="20"/>
        <v>0</v>
      </c>
      <c r="E369" s="4">
        <f t="shared" si="21"/>
        <v>1</v>
      </c>
      <c r="F369" s="4">
        <f t="shared" si="22"/>
        <v>0</v>
      </c>
      <c r="G369" s="63">
        <f>IF(OR(Datos!D$25&gt;Paso02!I369,Datos!D$25=Paso02!I369),Paso02!I369,0)</f>
        <v>0</v>
      </c>
      <c r="H369" s="63">
        <f>IF(OR(Datos!D$24&lt;Paso02!I369,Datos!D$24=Paso02!I369),Paso02!I369,0)</f>
        <v>46600</v>
      </c>
      <c r="I369" s="63">
        <v>46600</v>
      </c>
      <c r="J369" s="30">
        <f>+Q362</f>
        <v>0</v>
      </c>
      <c r="V369" s="63"/>
      <c r="W369" s="63"/>
      <c r="X369" s="4">
        <f>+AE362</f>
        <v>3207.5813000000003</v>
      </c>
    </row>
    <row r="370" spans="1:35" hidden="1">
      <c r="A370">
        <v>369</v>
      </c>
      <c r="C370">
        <f t="shared" si="23"/>
        <v>0</v>
      </c>
      <c r="D370" s="4">
        <f t="shared" si="20"/>
        <v>0</v>
      </c>
      <c r="E370" s="4">
        <f t="shared" si="21"/>
        <v>1</v>
      </c>
      <c r="F370" s="4">
        <f t="shared" si="22"/>
        <v>0</v>
      </c>
      <c r="G370" s="63">
        <f>IF(OR(Datos!D$25&gt;Paso02!I370,Datos!D$25=Paso02!I370),Paso02!I370,0)</f>
        <v>0</v>
      </c>
      <c r="H370" s="63">
        <f>IF(OR(Datos!D$24&lt;Paso02!I370,Datos!D$24=Paso02!I370),Paso02!I370,0)</f>
        <v>46631</v>
      </c>
      <c r="I370" s="63">
        <v>46631</v>
      </c>
      <c r="J370" s="30">
        <f>+R362</f>
        <v>0</v>
      </c>
      <c r="V370" s="63"/>
      <c r="W370" s="63"/>
      <c r="X370" s="4">
        <f>+AF362</f>
        <v>3207.5813000000003</v>
      </c>
    </row>
    <row r="371" spans="1:35" hidden="1">
      <c r="A371">
        <v>370</v>
      </c>
      <c r="C371">
        <f t="shared" si="23"/>
        <v>0</v>
      </c>
      <c r="D371" s="4">
        <f t="shared" si="20"/>
        <v>0</v>
      </c>
      <c r="E371" s="4">
        <f t="shared" si="21"/>
        <v>1</v>
      </c>
      <c r="F371" s="4">
        <f t="shared" si="22"/>
        <v>0</v>
      </c>
      <c r="G371" s="63">
        <f>IF(OR(Datos!D$25&gt;Paso02!I371,Datos!D$25=Paso02!I371),Paso02!I371,0)</f>
        <v>0</v>
      </c>
      <c r="H371" s="63">
        <f>IF(OR(Datos!D$24&lt;Paso02!I371,Datos!D$24=Paso02!I371),Paso02!I371,0)</f>
        <v>46661</v>
      </c>
      <c r="I371" s="63">
        <v>46661</v>
      </c>
      <c r="J371" s="30">
        <f>+S362</f>
        <v>0</v>
      </c>
      <c r="V371" s="63"/>
      <c r="W371" s="63"/>
      <c r="X371" s="4">
        <f>+AG362</f>
        <v>3207.5813000000003</v>
      </c>
    </row>
    <row r="372" spans="1:35" hidden="1">
      <c r="A372">
        <v>371</v>
      </c>
      <c r="C372">
        <f t="shared" si="23"/>
        <v>0</v>
      </c>
      <c r="D372" s="4">
        <f t="shared" si="20"/>
        <v>0</v>
      </c>
      <c r="E372" s="4">
        <f t="shared" si="21"/>
        <v>1</v>
      </c>
      <c r="F372" s="4">
        <f t="shared" si="22"/>
        <v>0</v>
      </c>
      <c r="G372" s="63">
        <f>IF(OR(Datos!D$25&gt;Paso02!I372,Datos!D$25=Paso02!I372),Paso02!I372,0)</f>
        <v>0</v>
      </c>
      <c r="H372" s="63">
        <f>IF(OR(Datos!D$24&lt;Paso02!I372,Datos!D$24=Paso02!I372),Paso02!I372,0)</f>
        <v>46692</v>
      </c>
      <c r="I372" s="63">
        <v>46692</v>
      </c>
      <c r="J372" s="30">
        <f>+T362</f>
        <v>0</v>
      </c>
      <c r="V372" s="63"/>
      <c r="W372" s="63"/>
      <c r="X372" s="4">
        <f>+AH362</f>
        <v>3207.5813000000003</v>
      </c>
    </row>
    <row r="373" spans="1:35" hidden="1">
      <c r="A373">
        <v>372</v>
      </c>
      <c r="C373">
        <f t="shared" si="23"/>
        <v>0</v>
      </c>
      <c r="D373" s="4">
        <f t="shared" si="20"/>
        <v>0</v>
      </c>
      <c r="E373" s="4">
        <f t="shared" si="21"/>
        <v>1</v>
      </c>
      <c r="F373" s="4">
        <f t="shared" si="22"/>
        <v>0</v>
      </c>
      <c r="G373" s="63">
        <f>IF(OR(Datos!D$25&gt;Paso02!I373,Datos!D$25=Paso02!I373),Paso02!I373,0)</f>
        <v>0</v>
      </c>
      <c r="H373" s="63">
        <f>IF(OR(Datos!D$24&lt;Paso02!I373,Datos!D$24=Paso02!I373),Paso02!I373,0)</f>
        <v>46722</v>
      </c>
      <c r="I373" s="63">
        <v>46722</v>
      </c>
      <c r="J373" s="30">
        <f>+U362</f>
        <v>0</v>
      </c>
      <c r="V373" s="63"/>
      <c r="W373" s="63"/>
      <c r="X373" s="4">
        <f>+AI362</f>
        <v>3207.5813000000003</v>
      </c>
    </row>
    <row r="374" spans="1:35" hidden="1">
      <c r="A374">
        <v>373</v>
      </c>
      <c r="C374">
        <f t="shared" si="23"/>
        <v>0</v>
      </c>
      <c r="D374" s="4">
        <f t="shared" si="20"/>
        <v>0</v>
      </c>
      <c r="E374" s="4">
        <f t="shared" si="21"/>
        <v>1</v>
      </c>
      <c r="F374" s="4">
        <f t="shared" si="22"/>
        <v>0</v>
      </c>
      <c r="G374" s="63">
        <f>IF(OR(Datos!D$25&gt;Paso02!I374,Datos!D$25=Paso02!I374),Paso02!I374,0)</f>
        <v>0</v>
      </c>
      <c r="H374" s="63">
        <f>IF(OR(Datos!D$24&lt;Paso02!I374,Datos!D$24=Paso02!I374),Paso02!I374,0)</f>
        <v>46753</v>
      </c>
      <c r="I374" s="63">
        <v>46753</v>
      </c>
      <c r="J374" s="30">
        <f>+Paso01!B40</f>
        <v>0</v>
      </c>
      <c r="K374" s="30">
        <f>+Paso01!C40</f>
        <v>0</v>
      </c>
      <c r="L374" s="30">
        <f>+Paso01!D40</f>
        <v>0</v>
      </c>
      <c r="M374" s="30">
        <f>+Paso01!E40</f>
        <v>0</v>
      </c>
      <c r="N374" s="30">
        <f>+Paso01!F40</f>
        <v>0</v>
      </c>
      <c r="O374" s="30">
        <f>+Paso01!G40</f>
        <v>0</v>
      </c>
      <c r="P374" s="30">
        <f>+Paso01!H40</f>
        <v>0</v>
      </c>
      <c r="Q374" s="30">
        <f>+Paso01!I40</f>
        <v>0</v>
      </c>
      <c r="R374" s="30">
        <f>+Paso01!J40</f>
        <v>0</v>
      </c>
      <c r="S374" s="30">
        <f>+Paso01!K40</f>
        <v>0</v>
      </c>
      <c r="T374" s="30">
        <f>+Paso01!L40</f>
        <v>0</v>
      </c>
      <c r="U374" s="30">
        <f>+Paso01!M40</f>
        <v>0</v>
      </c>
      <c r="V374" s="63"/>
      <c r="W374" s="63"/>
      <c r="X374" s="4">
        <f>+Paso01!P40</f>
        <v>3254.6162999999997</v>
      </c>
      <c r="Y374" s="4">
        <f>+Paso01!Q40</f>
        <v>3254.6162999999997</v>
      </c>
      <c r="Z374" s="4">
        <f>+Paso01!R40</f>
        <v>3254.6162999999997</v>
      </c>
      <c r="AA374" s="4">
        <f>+Paso01!S40</f>
        <v>3254.6162999999997</v>
      </c>
      <c r="AB374" s="4">
        <f>+Paso01!T40</f>
        <v>3254.6162999999997</v>
      </c>
      <c r="AC374" s="4">
        <f>+Paso01!U40</f>
        <v>3254.6162999999997</v>
      </c>
      <c r="AD374" s="4">
        <f>+Paso01!V40</f>
        <v>3254.6162999999997</v>
      </c>
      <c r="AE374" s="4">
        <f>+Paso01!W40</f>
        <v>3254.6162999999997</v>
      </c>
      <c r="AF374" s="4">
        <f>+Paso01!X40</f>
        <v>3254.6162999999997</v>
      </c>
      <c r="AG374" s="4">
        <f>+Paso01!Y40</f>
        <v>3254.6162999999997</v>
      </c>
      <c r="AH374" s="4">
        <f>+Paso01!Z40</f>
        <v>3254.6162999999997</v>
      </c>
      <c r="AI374" s="4">
        <f>+Paso01!AA40</f>
        <v>3254.6162999999997</v>
      </c>
    </row>
    <row r="375" spans="1:35" hidden="1">
      <c r="A375">
        <v>374</v>
      </c>
      <c r="C375">
        <f t="shared" si="23"/>
        <v>0</v>
      </c>
      <c r="D375" s="4">
        <f t="shared" si="20"/>
        <v>0</v>
      </c>
      <c r="E375" s="4">
        <f t="shared" si="21"/>
        <v>1</v>
      </c>
      <c r="F375" s="4">
        <f t="shared" si="22"/>
        <v>0</v>
      </c>
      <c r="G375" s="63">
        <f>IF(OR(Datos!D$25&gt;Paso02!I375,Datos!D$25=Paso02!I375),Paso02!I375,0)</f>
        <v>0</v>
      </c>
      <c r="H375" s="63">
        <f>IF(OR(Datos!D$24&lt;Paso02!I375,Datos!D$24=Paso02!I375),Paso02!I375,0)</f>
        <v>46784</v>
      </c>
      <c r="I375" s="63">
        <v>46784</v>
      </c>
      <c r="J375" s="30">
        <f>+K374</f>
        <v>0</v>
      </c>
      <c r="V375" s="63"/>
      <c r="W375" s="63"/>
      <c r="X375" s="4">
        <f>+Y374</f>
        <v>3254.6162999999997</v>
      </c>
    </row>
    <row r="376" spans="1:35" hidden="1">
      <c r="A376">
        <v>375</v>
      </c>
      <c r="C376">
        <f t="shared" si="23"/>
        <v>0</v>
      </c>
      <c r="D376" s="4">
        <f t="shared" si="20"/>
        <v>0</v>
      </c>
      <c r="E376" s="4">
        <f t="shared" si="21"/>
        <v>1</v>
      </c>
      <c r="F376" s="4">
        <f t="shared" si="22"/>
        <v>0</v>
      </c>
      <c r="G376" s="63">
        <f>IF(OR(Datos!D$25&gt;Paso02!I376,Datos!D$25=Paso02!I376),Paso02!I376,0)</f>
        <v>0</v>
      </c>
      <c r="H376" s="63">
        <f>IF(OR(Datos!D$24&lt;Paso02!I376,Datos!D$24=Paso02!I376),Paso02!I376,0)</f>
        <v>46813</v>
      </c>
      <c r="I376" s="63">
        <v>46813</v>
      </c>
      <c r="J376" s="30">
        <f>+L374</f>
        <v>0</v>
      </c>
      <c r="V376" s="63"/>
      <c r="W376" s="63"/>
      <c r="X376" s="4">
        <f>+Z374</f>
        <v>3254.6162999999997</v>
      </c>
    </row>
    <row r="377" spans="1:35" hidden="1">
      <c r="A377">
        <v>376</v>
      </c>
      <c r="C377">
        <f t="shared" si="23"/>
        <v>0</v>
      </c>
      <c r="D377" s="4">
        <f t="shared" si="20"/>
        <v>0</v>
      </c>
      <c r="E377" s="4">
        <f t="shared" si="21"/>
        <v>1</v>
      </c>
      <c r="F377" s="4">
        <f t="shared" si="22"/>
        <v>0</v>
      </c>
      <c r="G377" s="63">
        <f>IF(OR(Datos!D$25&gt;Paso02!I377,Datos!D$25=Paso02!I377),Paso02!I377,0)</f>
        <v>0</v>
      </c>
      <c r="H377" s="63">
        <f>IF(OR(Datos!D$24&lt;Paso02!I377,Datos!D$24=Paso02!I377),Paso02!I377,0)</f>
        <v>46844</v>
      </c>
      <c r="I377" s="63">
        <v>46844</v>
      </c>
      <c r="J377" s="30">
        <f>+M374</f>
        <v>0</v>
      </c>
      <c r="V377" s="63"/>
      <c r="W377" s="63"/>
      <c r="X377" s="4">
        <f>+AA374</f>
        <v>3254.6162999999997</v>
      </c>
    </row>
    <row r="378" spans="1:35" hidden="1">
      <c r="A378">
        <v>377</v>
      </c>
      <c r="C378">
        <f t="shared" si="23"/>
        <v>0</v>
      </c>
      <c r="D378" s="4">
        <f t="shared" si="20"/>
        <v>0</v>
      </c>
      <c r="E378" s="4">
        <f t="shared" si="21"/>
        <v>1</v>
      </c>
      <c r="F378" s="4">
        <f t="shared" si="22"/>
        <v>0</v>
      </c>
      <c r="G378" s="63">
        <f>IF(OR(Datos!D$25&gt;Paso02!I378,Datos!D$25=Paso02!I378),Paso02!I378,0)</f>
        <v>0</v>
      </c>
      <c r="H378" s="63">
        <f>IF(OR(Datos!D$24&lt;Paso02!I378,Datos!D$24=Paso02!I378),Paso02!I378,0)</f>
        <v>46874</v>
      </c>
      <c r="I378" s="63">
        <v>46874</v>
      </c>
      <c r="J378" s="30">
        <f>+N374</f>
        <v>0</v>
      </c>
      <c r="V378" s="63"/>
      <c r="W378" s="63"/>
      <c r="X378" s="4">
        <f>+AB374</f>
        <v>3254.6162999999997</v>
      </c>
    </row>
    <row r="379" spans="1:35" hidden="1">
      <c r="A379">
        <v>378</v>
      </c>
      <c r="C379">
        <f t="shared" si="23"/>
        <v>0</v>
      </c>
      <c r="D379" s="4">
        <f t="shared" si="20"/>
        <v>0</v>
      </c>
      <c r="E379" s="4">
        <f t="shared" si="21"/>
        <v>1</v>
      </c>
      <c r="F379" s="4">
        <f t="shared" si="22"/>
        <v>0</v>
      </c>
      <c r="G379" s="63">
        <f>IF(OR(Datos!D$25&gt;Paso02!I379,Datos!D$25=Paso02!I379),Paso02!I379,0)</f>
        <v>0</v>
      </c>
      <c r="H379" s="63">
        <f>IF(OR(Datos!D$24&lt;Paso02!I379,Datos!D$24=Paso02!I379),Paso02!I379,0)</f>
        <v>46905</v>
      </c>
      <c r="I379" s="63">
        <v>46905</v>
      </c>
      <c r="J379" s="30">
        <f>+O374</f>
        <v>0</v>
      </c>
      <c r="V379" s="63"/>
      <c r="W379" s="63"/>
      <c r="X379" s="4">
        <f>+AC374</f>
        <v>3254.6162999999997</v>
      </c>
    </row>
    <row r="380" spans="1:35" hidden="1">
      <c r="A380">
        <v>379</v>
      </c>
      <c r="C380">
        <f t="shared" si="23"/>
        <v>0</v>
      </c>
      <c r="D380" s="4">
        <f t="shared" si="20"/>
        <v>0</v>
      </c>
      <c r="E380" s="4">
        <f t="shared" si="21"/>
        <v>1</v>
      </c>
      <c r="F380" s="4">
        <f t="shared" si="22"/>
        <v>0</v>
      </c>
      <c r="G380" s="63">
        <f>IF(OR(Datos!D$25&gt;Paso02!I380,Datos!D$25=Paso02!I380),Paso02!I380,0)</f>
        <v>0</v>
      </c>
      <c r="H380" s="63">
        <f>IF(OR(Datos!D$24&lt;Paso02!I380,Datos!D$24=Paso02!I380),Paso02!I380,0)</f>
        <v>46935</v>
      </c>
      <c r="I380" s="63">
        <v>46935</v>
      </c>
      <c r="J380" s="30">
        <f>+P374</f>
        <v>0</v>
      </c>
      <c r="V380" s="63"/>
      <c r="W380" s="63"/>
      <c r="X380" s="4">
        <f>+AD374</f>
        <v>3254.6162999999997</v>
      </c>
    </row>
    <row r="381" spans="1:35" hidden="1">
      <c r="A381">
        <v>380</v>
      </c>
      <c r="C381">
        <f t="shared" si="23"/>
        <v>0</v>
      </c>
      <c r="D381" s="4">
        <f t="shared" si="20"/>
        <v>0</v>
      </c>
      <c r="E381" s="4">
        <f t="shared" si="21"/>
        <v>1</v>
      </c>
      <c r="F381" s="4">
        <f t="shared" si="22"/>
        <v>0</v>
      </c>
      <c r="G381" s="63">
        <f>IF(OR(Datos!D$25&gt;Paso02!I381,Datos!D$25=Paso02!I381),Paso02!I381,0)</f>
        <v>0</v>
      </c>
      <c r="H381" s="63">
        <f>IF(OR(Datos!D$24&lt;Paso02!I381,Datos!D$24=Paso02!I381),Paso02!I381,0)</f>
        <v>46966</v>
      </c>
      <c r="I381" s="63">
        <v>46966</v>
      </c>
      <c r="J381" s="30">
        <f>+Q374</f>
        <v>0</v>
      </c>
      <c r="V381" s="63"/>
      <c r="W381" s="63"/>
      <c r="X381" s="4">
        <f>+AE374</f>
        <v>3254.6162999999997</v>
      </c>
    </row>
    <row r="382" spans="1:35" hidden="1">
      <c r="A382">
        <v>381</v>
      </c>
      <c r="C382">
        <f t="shared" si="23"/>
        <v>0</v>
      </c>
      <c r="D382" s="4">
        <f t="shared" si="20"/>
        <v>0</v>
      </c>
      <c r="E382" s="4">
        <f t="shared" si="21"/>
        <v>1</v>
      </c>
      <c r="F382" s="4">
        <f t="shared" si="22"/>
        <v>0</v>
      </c>
      <c r="G382" s="63">
        <f>IF(OR(Datos!D$25&gt;Paso02!I382,Datos!D$25=Paso02!I382),Paso02!I382,0)</f>
        <v>0</v>
      </c>
      <c r="H382" s="63">
        <f>IF(OR(Datos!D$24&lt;Paso02!I382,Datos!D$24=Paso02!I382),Paso02!I382,0)</f>
        <v>46997</v>
      </c>
      <c r="I382" s="63">
        <v>46997</v>
      </c>
      <c r="J382" s="30">
        <f>+R374</f>
        <v>0</v>
      </c>
      <c r="V382" s="63"/>
      <c r="W382" s="63"/>
      <c r="X382" s="4">
        <f>+AF374</f>
        <v>3254.6162999999997</v>
      </c>
    </row>
    <row r="383" spans="1:35" hidden="1">
      <c r="A383">
        <v>382</v>
      </c>
      <c r="C383">
        <f t="shared" si="23"/>
        <v>0</v>
      </c>
      <c r="D383" s="4">
        <f t="shared" si="20"/>
        <v>0</v>
      </c>
      <c r="E383" s="4">
        <f t="shared" si="21"/>
        <v>1</v>
      </c>
      <c r="F383" s="4">
        <f t="shared" si="22"/>
        <v>0</v>
      </c>
      <c r="G383" s="63">
        <f>IF(OR(Datos!D$25&gt;Paso02!I383,Datos!D$25=Paso02!I383),Paso02!I383,0)</f>
        <v>0</v>
      </c>
      <c r="H383" s="63">
        <f>IF(OR(Datos!D$24&lt;Paso02!I383,Datos!D$24=Paso02!I383),Paso02!I383,0)</f>
        <v>47027</v>
      </c>
      <c r="I383" s="63">
        <v>47027</v>
      </c>
      <c r="J383" s="30">
        <f>+S374</f>
        <v>0</v>
      </c>
      <c r="V383" s="63"/>
      <c r="W383" s="63"/>
      <c r="X383" s="4">
        <f>+AG374</f>
        <v>3254.6162999999997</v>
      </c>
    </row>
    <row r="384" spans="1:35" hidden="1">
      <c r="A384">
        <v>383</v>
      </c>
      <c r="C384">
        <f t="shared" si="23"/>
        <v>0</v>
      </c>
      <c r="D384" s="4">
        <f t="shared" si="20"/>
        <v>0</v>
      </c>
      <c r="E384" s="4">
        <f t="shared" si="21"/>
        <v>1</v>
      </c>
      <c r="F384" s="4">
        <f t="shared" si="22"/>
        <v>0</v>
      </c>
      <c r="G384" s="63">
        <f>IF(OR(Datos!D$25&gt;Paso02!I384,Datos!D$25=Paso02!I384),Paso02!I384,0)</f>
        <v>0</v>
      </c>
      <c r="H384" s="63">
        <f>IF(OR(Datos!D$24&lt;Paso02!I384,Datos!D$24=Paso02!I384),Paso02!I384,0)</f>
        <v>47058</v>
      </c>
      <c r="I384" s="63">
        <v>47058</v>
      </c>
      <c r="J384" s="30">
        <f>+T374</f>
        <v>0</v>
      </c>
      <c r="V384" s="63"/>
      <c r="W384" s="63"/>
      <c r="X384" s="4">
        <f>+AH374</f>
        <v>3254.6162999999997</v>
      </c>
    </row>
    <row r="385" spans="1:35" hidden="1">
      <c r="A385">
        <v>384</v>
      </c>
      <c r="C385">
        <f t="shared" si="23"/>
        <v>0</v>
      </c>
      <c r="D385" s="4">
        <f t="shared" si="20"/>
        <v>0</v>
      </c>
      <c r="E385" s="4">
        <f t="shared" si="21"/>
        <v>1</v>
      </c>
      <c r="F385" s="4">
        <f t="shared" si="22"/>
        <v>0</v>
      </c>
      <c r="G385" s="63">
        <f>IF(OR(Datos!D$25&gt;Paso02!I385,Datos!D$25=Paso02!I385),Paso02!I385,0)</f>
        <v>0</v>
      </c>
      <c r="H385" s="63">
        <f>IF(OR(Datos!D$24&lt;Paso02!I385,Datos!D$24=Paso02!I385),Paso02!I385,0)</f>
        <v>47088</v>
      </c>
      <c r="I385" s="63">
        <v>47088</v>
      </c>
      <c r="J385" s="30">
        <f>+U374</f>
        <v>0</v>
      </c>
      <c r="V385" s="63"/>
      <c r="W385" s="63"/>
      <c r="X385" s="4">
        <f>+AI374</f>
        <v>3254.6162999999997</v>
      </c>
    </row>
    <row r="386" spans="1:35" hidden="1">
      <c r="A386">
        <v>385</v>
      </c>
      <c r="C386">
        <f t="shared" si="23"/>
        <v>0</v>
      </c>
      <c r="D386" s="4">
        <f t="shared" si="20"/>
        <v>0</v>
      </c>
      <c r="E386" s="4">
        <f t="shared" si="21"/>
        <v>1</v>
      </c>
      <c r="F386" s="4">
        <f t="shared" si="22"/>
        <v>0</v>
      </c>
      <c r="G386" s="63">
        <f>IF(OR(Datos!D$25&gt;Paso02!I386,Datos!D$25=Paso02!I386),Paso02!I386,0)</f>
        <v>0</v>
      </c>
      <c r="H386" s="63">
        <f>IF(OR(Datos!D$24&lt;Paso02!I386,Datos!D$24=Paso02!I386),Paso02!I386,0)</f>
        <v>47119</v>
      </c>
      <c r="I386" s="63">
        <v>47119</v>
      </c>
      <c r="J386" s="30">
        <f>+Paso01!B41</f>
        <v>0</v>
      </c>
      <c r="K386" s="30">
        <f>+Paso01!C41</f>
        <v>0</v>
      </c>
      <c r="L386" s="30">
        <f>+Paso01!D41</f>
        <v>0</v>
      </c>
      <c r="M386" s="30">
        <f>+Paso01!E41</f>
        <v>0</v>
      </c>
      <c r="N386" s="30">
        <f>+Paso01!F41</f>
        <v>0</v>
      </c>
      <c r="O386" s="30">
        <f>+Paso01!G41</f>
        <v>0</v>
      </c>
      <c r="P386" s="30">
        <f>+Paso01!H41</f>
        <v>0</v>
      </c>
      <c r="Q386" s="30">
        <f>+Paso01!I41</f>
        <v>0</v>
      </c>
      <c r="R386" s="30">
        <f>+Paso01!J41</f>
        <v>0</v>
      </c>
      <c r="S386" s="30">
        <f>+Paso01!K41</f>
        <v>0</v>
      </c>
      <c r="T386" s="30">
        <f>+Paso01!L41</f>
        <v>0</v>
      </c>
      <c r="U386" s="30">
        <f>+Paso01!M41</f>
        <v>0</v>
      </c>
      <c r="V386" s="63"/>
      <c r="W386" s="63"/>
      <c r="X386" s="4">
        <f>+Paso01!P41</f>
        <v>3254.6162999999997</v>
      </c>
      <c r="Y386" s="4">
        <f>+Paso01!Q41</f>
        <v>3254.6162999999997</v>
      </c>
      <c r="Z386" s="4">
        <f>+Paso01!R41</f>
        <v>3254.6162999999997</v>
      </c>
      <c r="AA386" s="4">
        <f>+Paso01!S41</f>
        <v>3254.6162999999997</v>
      </c>
      <c r="AB386" s="4">
        <f>+Paso01!T41</f>
        <v>3254.6162999999997</v>
      </c>
      <c r="AC386" s="4">
        <f>+Paso01!U41</f>
        <v>3254.6162999999997</v>
      </c>
      <c r="AD386" s="4">
        <f>+Paso01!V41</f>
        <v>3254.6162999999997</v>
      </c>
      <c r="AE386" s="4">
        <f>+Paso01!W41</f>
        <v>3254.6162999999997</v>
      </c>
      <c r="AF386" s="4">
        <f>+Paso01!X41</f>
        <v>3254.6162999999997</v>
      </c>
      <c r="AG386" s="4">
        <f>+Paso01!Y41</f>
        <v>3254.6162999999997</v>
      </c>
      <c r="AH386" s="4">
        <f>+Paso01!Z41</f>
        <v>3254.6162999999997</v>
      </c>
      <c r="AI386" s="4">
        <f>+Paso01!AA41</f>
        <v>3254.6162999999997</v>
      </c>
    </row>
    <row r="387" spans="1:35" hidden="1">
      <c r="A387">
        <v>386</v>
      </c>
      <c r="C387">
        <f t="shared" si="23"/>
        <v>0</v>
      </c>
      <c r="D387" s="4">
        <f t="shared" ref="D387:D450" si="24">IF(AND(E387=1,F387=1),1,0)</f>
        <v>0</v>
      </c>
      <c r="E387" s="4">
        <f t="shared" ref="E387:E450" si="25">IF(H387=0,0,1)</f>
        <v>1</v>
      </c>
      <c r="F387" s="4">
        <f t="shared" ref="F387:F450" si="26">IF(G387=0,0,1)</f>
        <v>0</v>
      </c>
      <c r="G387" s="63">
        <f>IF(OR(Datos!D$25&gt;Paso02!I387,Datos!D$25=Paso02!I387),Paso02!I387,0)</f>
        <v>0</v>
      </c>
      <c r="H387" s="63">
        <f>IF(OR(Datos!D$24&lt;Paso02!I387,Datos!D$24=Paso02!I387),Paso02!I387,0)</f>
        <v>47150</v>
      </c>
      <c r="I387" s="63">
        <v>47150</v>
      </c>
      <c r="J387" s="30">
        <f>+K386</f>
        <v>0</v>
      </c>
      <c r="V387" s="63"/>
      <c r="W387" s="63"/>
      <c r="X387" s="4">
        <f>+Y386</f>
        <v>3254.6162999999997</v>
      </c>
    </row>
    <row r="388" spans="1:35" hidden="1">
      <c r="A388">
        <v>387</v>
      </c>
      <c r="C388">
        <f t="shared" ref="C388:C451" si="27">(C387+(+C387*J387)+X388)*D388</f>
        <v>0</v>
      </c>
      <c r="D388" s="4">
        <f t="shared" si="24"/>
        <v>0</v>
      </c>
      <c r="E388" s="4">
        <f t="shared" si="25"/>
        <v>1</v>
      </c>
      <c r="F388" s="4">
        <f t="shared" si="26"/>
        <v>0</v>
      </c>
      <c r="G388" s="63">
        <f>IF(OR(Datos!D$25&gt;Paso02!I388,Datos!D$25=Paso02!I388),Paso02!I388,0)</f>
        <v>0</v>
      </c>
      <c r="H388" s="63">
        <f>IF(OR(Datos!D$24&lt;Paso02!I388,Datos!D$24=Paso02!I388),Paso02!I388,0)</f>
        <v>47178</v>
      </c>
      <c r="I388" s="63">
        <v>47178</v>
      </c>
      <c r="J388" s="30">
        <f>+L386</f>
        <v>0</v>
      </c>
      <c r="V388" s="63"/>
      <c r="W388" s="63"/>
      <c r="X388" s="4">
        <f>+Z386</f>
        <v>3254.6162999999997</v>
      </c>
    </row>
    <row r="389" spans="1:35" hidden="1">
      <c r="A389">
        <v>388</v>
      </c>
      <c r="C389">
        <f t="shared" si="27"/>
        <v>0</v>
      </c>
      <c r="D389" s="4">
        <f t="shared" si="24"/>
        <v>0</v>
      </c>
      <c r="E389" s="4">
        <f t="shared" si="25"/>
        <v>1</v>
      </c>
      <c r="F389" s="4">
        <f t="shared" si="26"/>
        <v>0</v>
      </c>
      <c r="G389" s="63">
        <f>IF(OR(Datos!D$25&gt;Paso02!I389,Datos!D$25=Paso02!I389),Paso02!I389,0)</f>
        <v>0</v>
      </c>
      <c r="H389" s="63">
        <f>IF(OR(Datos!D$24&lt;Paso02!I389,Datos!D$24=Paso02!I389),Paso02!I389,0)</f>
        <v>47209</v>
      </c>
      <c r="I389" s="63">
        <v>47209</v>
      </c>
      <c r="J389" s="30">
        <f>+M386</f>
        <v>0</v>
      </c>
      <c r="V389" s="63"/>
      <c r="W389" s="63"/>
      <c r="X389" s="4">
        <f>+AA386</f>
        <v>3254.6162999999997</v>
      </c>
    </row>
    <row r="390" spans="1:35" hidden="1">
      <c r="A390">
        <v>389</v>
      </c>
      <c r="C390">
        <f t="shared" si="27"/>
        <v>0</v>
      </c>
      <c r="D390" s="4">
        <f t="shared" si="24"/>
        <v>0</v>
      </c>
      <c r="E390" s="4">
        <f t="shared" si="25"/>
        <v>1</v>
      </c>
      <c r="F390" s="4">
        <f t="shared" si="26"/>
        <v>0</v>
      </c>
      <c r="G390" s="63">
        <f>IF(OR(Datos!D$25&gt;Paso02!I390,Datos!D$25=Paso02!I390),Paso02!I390,0)</f>
        <v>0</v>
      </c>
      <c r="H390" s="63">
        <f>IF(OR(Datos!D$24&lt;Paso02!I390,Datos!D$24=Paso02!I390),Paso02!I390,0)</f>
        <v>47239</v>
      </c>
      <c r="I390" s="63">
        <v>47239</v>
      </c>
      <c r="J390" s="30">
        <f>+N386</f>
        <v>0</v>
      </c>
      <c r="V390" s="63"/>
      <c r="W390" s="63"/>
      <c r="X390" s="4">
        <f>+AB386</f>
        <v>3254.6162999999997</v>
      </c>
    </row>
    <row r="391" spans="1:35" hidden="1">
      <c r="A391">
        <v>390</v>
      </c>
      <c r="C391">
        <f t="shared" si="27"/>
        <v>0</v>
      </c>
      <c r="D391" s="4">
        <f t="shared" si="24"/>
        <v>0</v>
      </c>
      <c r="E391" s="4">
        <f t="shared" si="25"/>
        <v>1</v>
      </c>
      <c r="F391" s="4">
        <f t="shared" si="26"/>
        <v>0</v>
      </c>
      <c r="G391" s="63">
        <f>IF(OR(Datos!D$25&gt;Paso02!I391,Datos!D$25=Paso02!I391),Paso02!I391,0)</f>
        <v>0</v>
      </c>
      <c r="H391" s="63">
        <f>IF(OR(Datos!D$24&lt;Paso02!I391,Datos!D$24=Paso02!I391),Paso02!I391,0)</f>
        <v>47270</v>
      </c>
      <c r="I391" s="63">
        <v>47270</v>
      </c>
      <c r="J391" s="30">
        <f>+O386</f>
        <v>0</v>
      </c>
      <c r="V391" s="63"/>
      <c r="W391" s="63"/>
      <c r="X391" s="4">
        <f>+AC386</f>
        <v>3254.6162999999997</v>
      </c>
    </row>
    <row r="392" spans="1:35" hidden="1">
      <c r="A392">
        <v>391</v>
      </c>
      <c r="C392">
        <f t="shared" si="27"/>
        <v>0</v>
      </c>
      <c r="D392" s="4">
        <f t="shared" si="24"/>
        <v>0</v>
      </c>
      <c r="E392" s="4">
        <f t="shared" si="25"/>
        <v>1</v>
      </c>
      <c r="F392" s="4">
        <f t="shared" si="26"/>
        <v>0</v>
      </c>
      <c r="G392" s="63">
        <f>IF(OR(Datos!D$25&gt;Paso02!I392,Datos!D$25=Paso02!I392),Paso02!I392,0)</f>
        <v>0</v>
      </c>
      <c r="H392" s="63">
        <f>IF(OR(Datos!D$24&lt;Paso02!I392,Datos!D$24=Paso02!I392),Paso02!I392,0)</f>
        <v>47300</v>
      </c>
      <c r="I392" s="63">
        <v>47300</v>
      </c>
      <c r="J392" s="30">
        <f>+P386</f>
        <v>0</v>
      </c>
      <c r="V392" s="63"/>
      <c r="W392" s="63"/>
      <c r="X392" s="4">
        <f>+AD386</f>
        <v>3254.6162999999997</v>
      </c>
    </row>
    <row r="393" spans="1:35" hidden="1">
      <c r="A393">
        <v>392</v>
      </c>
      <c r="C393">
        <f t="shared" si="27"/>
        <v>0</v>
      </c>
      <c r="D393" s="4">
        <f t="shared" si="24"/>
        <v>0</v>
      </c>
      <c r="E393" s="4">
        <f t="shared" si="25"/>
        <v>1</v>
      </c>
      <c r="F393" s="4">
        <f t="shared" si="26"/>
        <v>0</v>
      </c>
      <c r="G393" s="63">
        <f>IF(OR(Datos!D$25&gt;Paso02!I393,Datos!D$25=Paso02!I393),Paso02!I393,0)</f>
        <v>0</v>
      </c>
      <c r="H393" s="63">
        <f>IF(OR(Datos!D$24&lt;Paso02!I393,Datos!D$24=Paso02!I393),Paso02!I393,0)</f>
        <v>47331</v>
      </c>
      <c r="I393" s="63">
        <v>47331</v>
      </c>
      <c r="J393" s="30">
        <f>+Q386</f>
        <v>0</v>
      </c>
      <c r="V393" s="63"/>
      <c r="W393" s="63"/>
      <c r="X393" s="4">
        <f>+AE386</f>
        <v>3254.6162999999997</v>
      </c>
    </row>
    <row r="394" spans="1:35" hidden="1">
      <c r="A394">
        <v>393</v>
      </c>
      <c r="C394">
        <f t="shared" si="27"/>
        <v>0</v>
      </c>
      <c r="D394" s="4">
        <f t="shared" si="24"/>
        <v>0</v>
      </c>
      <c r="E394" s="4">
        <f t="shared" si="25"/>
        <v>1</v>
      </c>
      <c r="F394" s="4">
        <f t="shared" si="26"/>
        <v>0</v>
      </c>
      <c r="G394" s="63">
        <f>IF(OR(Datos!D$25&gt;Paso02!I394,Datos!D$25=Paso02!I394),Paso02!I394,0)</f>
        <v>0</v>
      </c>
      <c r="H394" s="63">
        <f>IF(OR(Datos!D$24&lt;Paso02!I394,Datos!D$24=Paso02!I394),Paso02!I394,0)</f>
        <v>47362</v>
      </c>
      <c r="I394" s="63">
        <v>47362</v>
      </c>
      <c r="J394" s="30">
        <f>+R386</f>
        <v>0</v>
      </c>
      <c r="V394" s="63"/>
      <c r="W394" s="63"/>
      <c r="X394" s="4">
        <f>+AF386</f>
        <v>3254.6162999999997</v>
      </c>
    </row>
    <row r="395" spans="1:35" hidden="1">
      <c r="A395">
        <v>394</v>
      </c>
      <c r="C395">
        <f t="shared" si="27"/>
        <v>0</v>
      </c>
      <c r="D395" s="4">
        <f t="shared" si="24"/>
        <v>0</v>
      </c>
      <c r="E395" s="4">
        <f t="shared" si="25"/>
        <v>1</v>
      </c>
      <c r="F395" s="4">
        <f t="shared" si="26"/>
        <v>0</v>
      </c>
      <c r="G395" s="63">
        <f>IF(OR(Datos!D$25&gt;Paso02!I395,Datos!D$25=Paso02!I395),Paso02!I395,0)</f>
        <v>0</v>
      </c>
      <c r="H395" s="63">
        <f>IF(OR(Datos!D$24&lt;Paso02!I395,Datos!D$24=Paso02!I395),Paso02!I395,0)</f>
        <v>47392</v>
      </c>
      <c r="I395" s="63">
        <v>47392</v>
      </c>
      <c r="J395" s="30">
        <f>+S386</f>
        <v>0</v>
      </c>
      <c r="V395" s="63"/>
      <c r="W395" s="63"/>
      <c r="X395" s="4">
        <f>+AG386</f>
        <v>3254.6162999999997</v>
      </c>
    </row>
    <row r="396" spans="1:35" hidden="1">
      <c r="A396">
        <v>395</v>
      </c>
      <c r="C396">
        <f t="shared" si="27"/>
        <v>0</v>
      </c>
      <c r="D396" s="4">
        <f t="shared" si="24"/>
        <v>0</v>
      </c>
      <c r="E396" s="4">
        <f t="shared" si="25"/>
        <v>1</v>
      </c>
      <c r="F396" s="4">
        <f t="shared" si="26"/>
        <v>0</v>
      </c>
      <c r="G396" s="63">
        <f>IF(OR(Datos!D$25&gt;Paso02!I396,Datos!D$25=Paso02!I396),Paso02!I396,0)</f>
        <v>0</v>
      </c>
      <c r="H396" s="63">
        <f>IF(OR(Datos!D$24&lt;Paso02!I396,Datos!D$24=Paso02!I396),Paso02!I396,0)</f>
        <v>47423</v>
      </c>
      <c r="I396" s="63">
        <v>47423</v>
      </c>
      <c r="J396" s="30">
        <f>+T386</f>
        <v>0</v>
      </c>
      <c r="V396" s="63"/>
      <c r="W396" s="63"/>
      <c r="X396" s="4">
        <f>+AH386</f>
        <v>3254.6162999999997</v>
      </c>
    </row>
    <row r="397" spans="1:35" hidden="1">
      <c r="A397">
        <v>396</v>
      </c>
      <c r="C397">
        <f t="shared" si="27"/>
        <v>0</v>
      </c>
      <c r="D397" s="4">
        <f t="shared" si="24"/>
        <v>0</v>
      </c>
      <c r="E397" s="4">
        <f t="shared" si="25"/>
        <v>1</v>
      </c>
      <c r="F397" s="4">
        <f t="shared" si="26"/>
        <v>0</v>
      </c>
      <c r="G397" s="63">
        <f>IF(OR(Datos!D$25&gt;Paso02!I397,Datos!D$25=Paso02!I397),Paso02!I397,0)</f>
        <v>0</v>
      </c>
      <c r="H397" s="63">
        <f>IF(OR(Datos!D$24&lt;Paso02!I397,Datos!D$24=Paso02!I397),Paso02!I397,0)</f>
        <v>47453</v>
      </c>
      <c r="I397" s="63">
        <v>47453</v>
      </c>
      <c r="J397" s="30">
        <f>+U386</f>
        <v>0</v>
      </c>
      <c r="V397" s="63"/>
      <c r="W397" s="63"/>
      <c r="X397" s="4">
        <f>+AI386</f>
        <v>3254.6162999999997</v>
      </c>
    </row>
    <row r="398" spans="1:35" hidden="1">
      <c r="A398">
        <v>397</v>
      </c>
      <c r="C398">
        <f t="shared" si="27"/>
        <v>0</v>
      </c>
      <c r="D398" s="4">
        <f t="shared" si="24"/>
        <v>0</v>
      </c>
      <c r="E398" s="4">
        <f t="shared" si="25"/>
        <v>1</v>
      </c>
      <c r="F398" s="4">
        <f t="shared" si="26"/>
        <v>0</v>
      </c>
      <c r="G398" s="63">
        <f>IF(OR(Datos!D$25&gt;Paso02!I398,Datos!D$25=Paso02!I398),Paso02!I398,0)</f>
        <v>0</v>
      </c>
      <c r="H398" s="63">
        <f>IF(OR(Datos!D$24&lt;Paso02!I398,Datos!D$24=Paso02!I398),Paso02!I398,0)</f>
        <v>47484</v>
      </c>
      <c r="I398" s="63">
        <v>47484</v>
      </c>
      <c r="J398" s="30">
        <f>+Paso01!B42</f>
        <v>0</v>
      </c>
      <c r="K398" s="30">
        <f>+Paso01!C42</f>
        <v>0</v>
      </c>
      <c r="L398" s="30">
        <f>+Paso01!D42</f>
        <v>0</v>
      </c>
      <c r="M398" s="30">
        <f>+Paso01!E42</f>
        <v>0</v>
      </c>
      <c r="N398" s="30">
        <f>+Paso01!F42</f>
        <v>0</v>
      </c>
      <c r="O398" s="30">
        <f>+Paso01!G42</f>
        <v>0</v>
      </c>
      <c r="P398" s="30">
        <f>+Paso01!H42</f>
        <v>0</v>
      </c>
      <c r="Q398" s="30">
        <f>+Paso01!I42</f>
        <v>0</v>
      </c>
      <c r="R398" s="30">
        <f>+Paso01!J42</f>
        <v>0</v>
      </c>
      <c r="S398" s="30">
        <f>+Paso01!K42</f>
        <v>0</v>
      </c>
      <c r="T398" s="30">
        <f>+Paso01!L42</f>
        <v>0</v>
      </c>
      <c r="U398" s="30">
        <f>+Paso01!M42</f>
        <v>0</v>
      </c>
      <c r="V398" s="63"/>
      <c r="W398" s="63"/>
      <c r="X398" s="4">
        <f>+Paso01!P42</f>
        <v>3254.6162999999997</v>
      </c>
      <c r="Y398" s="4">
        <f>+Paso01!Q42</f>
        <v>3254.6162999999997</v>
      </c>
      <c r="Z398" s="4">
        <f>+Paso01!R42</f>
        <v>3254.6162999999997</v>
      </c>
      <c r="AA398" s="4">
        <f>+Paso01!S42</f>
        <v>3254.6162999999997</v>
      </c>
      <c r="AB398" s="4">
        <f>+Paso01!T42</f>
        <v>3254.6162999999997</v>
      </c>
      <c r="AC398" s="4">
        <f>+Paso01!U42</f>
        <v>3254.6162999999997</v>
      </c>
      <c r="AD398" s="4">
        <f>+Paso01!V42</f>
        <v>3254.6162999999997</v>
      </c>
      <c r="AE398" s="4">
        <f>+Paso01!W42</f>
        <v>3254.6162999999997</v>
      </c>
      <c r="AF398" s="4">
        <f>+Paso01!X42</f>
        <v>3254.6162999999997</v>
      </c>
      <c r="AG398" s="4">
        <f>+Paso01!Y42</f>
        <v>3254.6162999999997</v>
      </c>
      <c r="AH398" s="4">
        <f>+Paso01!Z42</f>
        <v>3254.6162999999997</v>
      </c>
      <c r="AI398" s="4">
        <f>+Paso01!AA42</f>
        <v>3254.6162999999997</v>
      </c>
    </row>
    <row r="399" spans="1:35" hidden="1">
      <c r="A399">
        <v>398</v>
      </c>
      <c r="C399">
        <f t="shared" si="27"/>
        <v>0</v>
      </c>
      <c r="D399" s="4">
        <f t="shared" si="24"/>
        <v>0</v>
      </c>
      <c r="E399" s="4">
        <f t="shared" si="25"/>
        <v>1</v>
      </c>
      <c r="F399" s="4">
        <f t="shared" si="26"/>
        <v>0</v>
      </c>
      <c r="G399" s="63">
        <f>IF(OR(Datos!D$25&gt;Paso02!I399,Datos!D$25=Paso02!I399),Paso02!I399,0)</f>
        <v>0</v>
      </c>
      <c r="H399" s="63">
        <f>IF(OR(Datos!D$24&lt;Paso02!I399,Datos!D$24=Paso02!I399),Paso02!I399,0)</f>
        <v>47515</v>
      </c>
      <c r="I399" s="63">
        <v>47515</v>
      </c>
      <c r="J399" s="30">
        <f>+K398</f>
        <v>0</v>
      </c>
      <c r="V399" s="63"/>
      <c r="W399" s="63"/>
      <c r="X399" s="4">
        <f>+Y398</f>
        <v>3254.6162999999997</v>
      </c>
    </row>
    <row r="400" spans="1:35" hidden="1">
      <c r="A400">
        <v>399</v>
      </c>
      <c r="C400">
        <f t="shared" si="27"/>
        <v>0</v>
      </c>
      <c r="D400" s="4">
        <f t="shared" si="24"/>
        <v>0</v>
      </c>
      <c r="E400" s="4">
        <f t="shared" si="25"/>
        <v>1</v>
      </c>
      <c r="F400" s="4">
        <f t="shared" si="26"/>
        <v>0</v>
      </c>
      <c r="G400" s="63">
        <f>IF(OR(Datos!D$25&gt;Paso02!I400,Datos!D$25=Paso02!I400),Paso02!I400,0)</f>
        <v>0</v>
      </c>
      <c r="H400" s="63">
        <f>IF(OR(Datos!D$24&lt;Paso02!I400,Datos!D$24=Paso02!I400),Paso02!I400,0)</f>
        <v>47543</v>
      </c>
      <c r="I400" s="63">
        <v>47543</v>
      </c>
      <c r="J400" s="30">
        <f>+L398</f>
        <v>0</v>
      </c>
      <c r="V400" s="63"/>
      <c r="W400" s="63"/>
      <c r="X400" s="4">
        <f>+Z398</f>
        <v>3254.6162999999997</v>
      </c>
    </row>
    <row r="401" spans="1:35" hidden="1">
      <c r="A401">
        <v>400</v>
      </c>
      <c r="C401">
        <f t="shared" si="27"/>
        <v>0</v>
      </c>
      <c r="D401" s="4">
        <f t="shared" si="24"/>
        <v>0</v>
      </c>
      <c r="E401" s="4">
        <f t="shared" si="25"/>
        <v>1</v>
      </c>
      <c r="F401" s="4">
        <f t="shared" si="26"/>
        <v>0</v>
      </c>
      <c r="G401" s="63">
        <f>IF(OR(Datos!D$25&gt;Paso02!I401,Datos!D$25=Paso02!I401),Paso02!I401,0)</f>
        <v>0</v>
      </c>
      <c r="H401" s="63">
        <f>IF(OR(Datos!D$24&lt;Paso02!I401,Datos!D$24=Paso02!I401),Paso02!I401,0)</f>
        <v>47574</v>
      </c>
      <c r="I401" s="63">
        <v>47574</v>
      </c>
      <c r="J401" s="30">
        <f>+M398</f>
        <v>0</v>
      </c>
      <c r="V401" s="63"/>
      <c r="W401" s="63"/>
      <c r="X401" s="4">
        <f>+AA398</f>
        <v>3254.6162999999997</v>
      </c>
    </row>
    <row r="402" spans="1:35" hidden="1">
      <c r="A402">
        <v>401</v>
      </c>
      <c r="C402">
        <f t="shared" si="27"/>
        <v>0</v>
      </c>
      <c r="D402" s="4">
        <f t="shared" si="24"/>
        <v>0</v>
      </c>
      <c r="E402" s="4">
        <f t="shared" si="25"/>
        <v>1</v>
      </c>
      <c r="F402" s="4">
        <f t="shared" si="26"/>
        <v>0</v>
      </c>
      <c r="G402" s="63">
        <f>IF(OR(Datos!D$25&gt;Paso02!I402,Datos!D$25=Paso02!I402),Paso02!I402,0)</f>
        <v>0</v>
      </c>
      <c r="H402" s="63">
        <f>IF(OR(Datos!D$24&lt;Paso02!I402,Datos!D$24=Paso02!I402),Paso02!I402,0)</f>
        <v>47604</v>
      </c>
      <c r="I402" s="63">
        <v>47604</v>
      </c>
      <c r="J402" s="30">
        <f>+N398</f>
        <v>0</v>
      </c>
      <c r="V402" s="63"/>
      <c r="W402" s="63"/>
      <c r="X402" s="4">
        <f>+AB398</f>
        <v>3254.6162999999997</v>
      </c>
    </row>
    <row r="403" spans="1:35" hidden="1">
      <c r="A403">
        <v>402</v>
      </c>
      <c r="C403">
        <f t="shared" si="27"/>
        <v>0</v>
      </c>
      <c r="D403" s="4">
        <f t="shared" si="24"/>
        <v>0</v>
      </c>
      <c r="E403" s="4">
        <f t="shared" si="25"/>
        <v>1</v>
      </c>
      <c r="F403" s="4">
        <f t="shared" si="26"/>
        <v>0</v>
      </c>
      <c r="G403" s="63">
        <f>IF(OR(Datos!D$25&gt;Paso02!I403,Datos!D$25=Paso02!I403),Paso02!I403,0)</f>
        <v>0</v>
      </c>
      <c r="H403" s="63">
        <f>IF(OR(Datos!D$24&lt;Paso02!I403,Datos!D$24=Paso02!I403),Paso02!I403,0)</f>
        <v>47635</v>
      </c>
      <c r="I403" s="63">
        <v>47635</v>
      </c>
      <c r="J403" s="30">
        <f>+O398</f>
        <v>0</v>
      </c>
      <c r="V403" s="63"/>
      <c r="W403" s="63"/>
      <c r="X403" s="4">
        <f>+AC398</f>
        <v>3254.6162999999997</v>
      </c>
    </row>
    <row r="404" spans="1:35" hidden="1">
      <c r="A404">
        <v>403</v>
      </c>
      <c r="C404">
        <f t="shared" si="27"/>
        <v>0</v>
      </c>
      <c r="D404" s="4">
        <f t="shared" si="24"/>
        <v>0</v>
      </c>
      <c r="E404" s="4">
        <f t="shared" si="25"/>
        <v>1</v>
      </c>
      <c r="F404" s="4">
        <f t="shared" si="26"/>
        <v>0</v>
      </c>
      <c r="G404" s="63">
        <f>IF(OR(Datos!D$25&gt;Paso02!I404,Datos!D$25=Paso02!I404),Paso02!I404,0)</f>
        <v>0</v>
      </c>
      <c r="H404" s="63">
        <f>IF(OR(Datos!D$24&lt;Paso02!I404,Datos!D$24=Paso02!I404),Paso02!I404,0)</f>
        <v>47665</v>
      </c>
      <c r="I404" s="63">
        <v>47665</v>
      </c>
      <c r="J404" s="30">
        <f>+P398</f>
        <v>0</v>
      </c>
      <c r="V404" s="63"/>
      <c r="W404" s="63"/>
      <c r="X404" s="4">
        <f>+AD398</f>
        <v>3254.6162999999997</v>
      </c>
    </row>
    <row r="405" spans="1:35" hidden="1">
      <c r="A405">
        <v>404</v>
      </c>
      <c r="C405">
        <f t="shared" si="27"/>
        <v>0</v>
      </c>
      <c r="D405" s="4">
        <f t="shared" si="24"/>
        <v>0</v>
      </c>
      <c r="E405" s="4">
        <f t="shared" si="25"/>
        <v>1</v>
      </c>
      <c r="F405" s="4">
        <f t="shared" si="26"/>
        <v>0</v>
      </c>
      <c r="G405" s="63">
        <f>IF(OR(Datos!D$25&gt;Paso02!I405,Datos!D$25=Paso02!I405),Paso02!I405,0)</f>
        <v>0</v>
      </c>
      <c r="H405" s="63">
        <f>IF(OR(Datos!D$24&lt;Paso02!I405,Datos!D$24=Paso02!I405),Paso02!I405,0)</f>
        <v>47696</v>
      </c>
      <c r="I405" s="63">
        <v>47696</v>
      </c>
      <c r="J405" s="30">
        <f>+Q398</f>
        <v>0</v>
      </c>
      <c r="V405" s="63"/>
      <c r="W405" s="63"/>
      <c r="X405" s="4">
        <f>+AE398</f>
        <v>3254.6162999999997</v>
      </c>
    </row>
    <row r="406" spans="1:35" hidden="1">
      <c r="A406">
        <v>405</v>
      </c>
      <c r="C406">
        <f t="shared" si="27"/>
        <v>0</v>
      </c>
      <c r="D406" s="4">
        <f t="shared" si="24"/>
        <v>0</v>
      </c>
      <c r="E406" s="4">
        <f t="shared" si="25"/>
        <v>1</v>
      </c>
      <c r="F406" s="4">
        <f t="shared" si="26"/>
        <v>0</v>
      </c>
      <c r="G406" s="63">
        <f>IF(OR(Datos!D$25&gt;Paso02!I406,Datos!D$25=Paso02!I406),Paso02!I406,0)</f>
        <v>0</v>
      </c>
      <c r="H406" s="63">
        <f>IF(OR(Datos!D$24&lt;Paso02!I406,Datos!D$24=Paso02!I406),Paso02!I406,0)</f>
        <v>47727</v>
      </c>
      <c r="I406" s="63">
        <v>47727</v>
      </c>
      <c r="J406" s="30">
        <f>+R398</f>
        <v>0</v>
      </c>
      <c r="V406" s="63"/>
      <c r="W406" s="63"/>
      <c r="X406" s="4">
        <f>+AF398</f>
        <v>3254.6162999999997</v>
      </c>
    </row>
    <row r="407" spans="1:35" hidden="1">
      <c r="A407">
        <v>406</v>
      </c>
      <c r="C407">
        <f t="shared" si="27"/>
        <v>0</v>
      </c>
      <c r="D407" s="4">
        <f t="shared" si="24"/>
        <v>0</v>
      </c>
      <c r="E407" s="4">
        <f t="shared" si="25"/>
        <v>1</v>
      </c>
      <c r="F407" s="4">
        <f t="shared" si="26"/>
        <v>0</v>
      </c>
      <c r="G407" s="63">
        <f>IF(OR(Datos!D$25&gt;Paso02!I407,Datos!D$25=Paso02!I407),Paso02!I407,0)</f>
        <v>0</v>
      </c>
      <c r="H407" s="63">
        <f>IF(OR(Datos!D$24&lt;Paso02!I407,Datos!D$24=Paso02!I407),Paso02!I407,0)</f>
        <v>47757</v>
      </c>
      <c r="I407" s="63">
        <v>47757</v>
      </c>
      <c r="J407" s="30">
        <f>+S398</f>
        <v>0</v>
      </c>
      <c r="V407" s="63"/>
      <c r="W407" s="63"/>
      <c r="X407" s="4">
        <f>+AG398</f>
        <v>3254.6162999999997</v>
      </c>
    </row>
    <row r="408" spans="1:35" hidden="1">
      <c r="A408">
        <v>407</v>
      </c>
      <c r="C408">
        <f t="shared" si="27"/>
        <v>0</v>
      </c>
      <c r="D408" s="4">
        <f t="shared" si="24"/>
        <v>0</v>
      </c>
      <c r="E408" s="4">
        <f t="shared" si="25"/>
        <v>1</v>
      </c>
      <c r="F408" s="4">
        <f t="shared" si="26"/>
        <v>0</v>
      </c>
      <c r="G408" s="63">
        <f>IF(OR(Datos!D$25&gt;Paso02!I408,Datos!D$25=Paso02!I408),Paso02!I408,0)</f>
        <v>0</v>
      </c>
      <c r="H408" s="63">
        <f>IF(OR(Datos!D$24&lt;Paso02!I408,Datos!D$24=Paso02!I408),Paso02!I408,0)</f>
        <v>47788</v>
      </c>
      <c r="I408" s="63">
        <v>47788</v>
      </c>
      <c r="J408" s="30">
        <f>+T398</f>
        <v>0</v>
      </c>
      <c r="V408" s="63"/>
      <c r="W408" s="63"/>
      <c r="X408" s="4">
        <f>+AH398</f>
        <v>3254.6162999999997</v>
      </c>
    </row>
    <row r="409" spans="1:35" hidden="1">
      <c r="A409">
        <v>408</v>
      </c>
      <c r="C409">
        <f t="shared" si="27"/>
        <v>0</v>
      </c>
      <c r="D409" s="4">
        <f t="shared" si="24"/>
        <v>0</v>
      </c>
      <c r="E409" s="4">
        <f t="shared" si="25"/>
        <v>1</v>
      </c>
      <c r="F409" s="4">
        <f t="shared" si="26"/>
        <v>0</v>
      </c>
      <c r="G409" s="63">
        <f>IF(OR(Datos!D$25&gt;Paso02!I409,Datos!D$25=Paso02!I409),Paso02!I409,0)</f>
        <v>0</v>
      </c>
      <c r="H409" s="63">
        <f>IF(OR(Datos!D$24&lt;Paso02!I409,Datos!D$24=Paso02!I409),Paso02!I409,0)</f>
        <v>47818</v>
      </c>
      <c r="I409" s="63">
        <v>47818</v>
      </c>
      <c r="J409" s="30">
        <f>+U398</f>
        <v>0</v>
      </c>
      <c r="V409" s="63"/>
      <c r="W409" s="63"/>
      <c r="X409" s="4">
        <f>+AI398</f>
        <v>3254.6162999999997</v>
      </c>
    </row>
    <row r="410" spans="1:35" hidden="1">
      <c r="A410">
        <v>409</v>
      </c>
      <c r="C410">
        <f t="shared" si="27"/>
        <v>0</v>
      </c>
      <c r="D410" s="4">
        <f t="shared" si="24"/>
        <v>0</v>
      </c>
      <c r="E410" s="4">
        <f t="shared" si="25"/>
        <v>1</v>
      </c>
      <c r="F410" s="4">
        <f t="shared" si="26"/>
        <v>0</v>
      </c>
      <c r="G410" s="63">
        <f>IF(OR(Datos!D$25&gt;Paso02!I410,Datos!D$25=Paso02!I410),Paso02!I410,0)</f>
        <v>0</v>
      </c>
      <c r="H410" s="63">
        <f>IF(OR(Datos!D$24&lt;Paso02!I410,Datos!D$24=Paso02!I410),Paso02!I410,0)</f>
        <v>47849</v>
      </c>
      <c r="I410" s="63">
        <v>47849</v>
      </c>
      <c r="J410" s="30">
        <f>+Paso01!B43</f>
        <v>0</v>
      </c>
      <c r="K410" s="30">
        <f>+Paso01!C43</f>
        <v>0</v>
      </c>
      <c r="L410" s="30">
        <f>+Paso01!D43</f>
        <v>0</v>
      </c>
      <c r="M410" s="30">
        <f>+Paso01!E43</f>
        <v>0</v>
      </c>
      <c r="N410" s="30">
        <f>+Paso01!F43</f>
        <v>0</v>
      </c>
      <c r="O410" s="30">
        <f>+Paso01!G43</f>
        <v>0</v>
      </c>
      <c r="P410" s="30">
        <f>+Paso01!H43</f>
        <v>0</v>
      </c>
      <c r="Q410" s="30">
        <f>+Paso01!I43</f>
        <v>0</v>
      </c>
      <c r="R410" s="30">
        <f>+Paso01!J43</f>
        <v>0</v>
      </c>
      <c r="S410" s="30">
        <f>+Paso01!K43</f>
        <v>0</v>
      </c>
      <c r="T410" s="30">
        <f>+Paso01!L43</f>
        <v>0</v>
      </c>
      <c r="U410" s="30">
        <f>+Paso01!M43</f>
        <v>0</v>
      </c>
      <c r="V410" s="63"/>
      <c r="W410" s="63"/>
      <c r="X410" s="4">
        <f>+Paso01!P43</f>
        <v>3301.6513</v>
      </c>
      <c r="Y410" s="4">
        <f>+Paso01!Q43</f>
        <v>3301.6513</v>
      </c>
      <c r="Z410" s="4">
        <f>+Paso01!R43</f>
        <v>3301.6513</v>
      </c>
      <c r="AA410" s="4">
        <f>+Paso01!S43</f>
        <v>3301.6513</v>
      </c>
      <c r="AB410" s="4">
        <f>+Paso01!T43</f>
        <v>3301.6513</v>
      </c>
      <c r="AC410" s="4">
        <f>+Paso01!U43</f>
        <v>3301.6513</v>
      </c>
      <c r="AD410" s="4">
        <f>+Paso01!V43</f>
        <v>3301.6513</v>
      </c>
      <c r="AE410" s="4">
        <f>+Paso01!W43</f>
        <v>3301.6513</v>
      </c>
      <c r="AF410" s="4">
        <f>+Paso01!X43</f>
        <v>3301.6513</v>
      </c>
      <c r="AG410" s="4">
        <f>+Paso01!Y43</f>
        <v>3301.6513</v>
      </c>
      <c r="AH410" s="4">
        <f>+Paso01!Z43</f>
        <v>3301.6513</v>
      </c>
      <c r="AI410" s="4">
        <f>+Paso01!AA43</f>
        <v>3301.6513</v>
      </c>
    </row>
    <row r="411" spans="1:35" hidden="1">
      <c r="A411">
        <v>410</v>
      </c>
      <c r="C411">
        <f t="shared" si="27"/>
        <v>0</v>
      </c>
      <c r="D411" s="4">
        <f t="shared" si="24"/>
        <v>0</v>
      </c>
      <c r="E411" s="4">
        <f t="shared" si="25"/>
        <v>1</v>
      </c>
      <c r="F411" s="4">
        <f t="shared" si="26"/>
        <v>0</v>
      </c>
      <c r="G411" s="63">
        <f>IF(OR(Datos!D$25&gt;Paso02!I411,Datos!D$25=Paso02!I411),Paso02!I411,0)</f>
        <v>0</v>
      </c>
      <c r="H411" s="63">
        <f>IF(OR(Datos!D$24&lt;Paso02!I411,Datos!D$24=Paso02!I411),Paso02!I411,0)</f>
        <v>47880</v>
      </c>
      <c r="I411" s="63">
        <v>47880</v>
      </c>
      <c r="J411" s="30">
        <f>+K410</f>
        <v>0</v>
      </c>
      <c r="V411" s="63"/>
      <c r="W411" s="63"/>
      <c r="X411" s="4">
        <f>+Y410</f>
        <v>3301.6513</v>
      </c>
    </row>
    <row r="412" spans="1:35" hidden="1">
      <c r="A412">
        <v>411</v>
      </c>
      <c r="C412">
        <f t="shared" si="27"/>
        <v>0</v>
      </c>
      <c r="D412" s="4">
        <f t="shared" si="24"/>
        <v>0</v>
      </c>
      <c r="E412" s="4">
        <f t="shared" si="25"/>
        <v>1</v>
      </c>
      <c r="F412" s="4">
        <f t="shared" si="26"/>
        <v>0</v>
      </c>
      <c r="G412" s="63">
        <f>IF(OR(Datos!D$25&gt;Paso02!I412,Datos!D$25=Paso02!I412),Paso02!I412,0)</f>
        <v>0</v>
      </c>
      <c r="H412" s="63">
        <f>IF(OR(Datos!D$24&lt;Paso02!I412,Datos!D$24=Paso02!I412),Paso02!I412,0)</f>
        <v>47908</v>
      </c>
      <c r="I412" s="63">
        <v>47908</v>
      </c>
      <c r="J412" s="30">
        <f>+L410</f>
        <v>0</v>
      </c>
      <c r="V412" s="63"/>
      <c r="W412" s="63"/>
      <c r="X412" s="4">
        <f>+Z410</f>
        <v>3301.6513</v>
      </c>
    </row>
    <row r="413" spans="1:35" hidden="1">
      <c r="A413">
        <v>412</v>
      </c>
      <c r="C413">
        <f t="shared" si="27"/>
        <v>0</v>
      </c>
      <c r="D413" s="4">
        <f t="shared" si="24"/>
        <v>0</v>
      </c>
      <c r="E413" s="4">
        <f t="shared" si="25"/>
        <v>1</v>
      </c>
      <c r="F413" s="4">
        <f t="shared" si="26"/>
        <v>0</v>
      </c>
      <c r="G413" s="63">
        <f>IF(OR(Datos!D$25&gt;Paso02!I413,Datos!D$25=Paso02!I413),Paso02!I413,0)</f>
        <v>0</v>
      </c>
      <c r="H413" s="63">
        <f>IF(OR(Datos!D$24&lt;Paso02!I413,Datos!D$24=Paso02!I413),Paso02!I413,0)</f>
        <v>47939</v>
      </c>
      <c r="I413" s="63">
        <v>47939</v>
      </c>
      <c r="J413" s="30">
        <f>+M410</f>
        <v>0</v>
      </c>
      <c r="V413" s="63"/>
      <c r="W413" s="63"/>
      <c r="X413" s="4">
        <f>+AA410</f>
        <v>3301.6513</v>
      </c>
    </row>
    <row r="414" spans="1:35" hidden="1">
      <c r="A414">
        <v>413</v>
      </c>
      <c r="C414">
        <f t="shared" si="27"/>
        <v>0</v>
      </c>
      <c r="D414" s="4">
        <f t="shared" si="24"/>
        <v>0</v>
      </c>
      <c r="E414" s="4">
        <f t="shared" si="25"/>
        <v>1</v>
      </c>
      <c r="F414" s="4">
        <f t="shared" si="26"/>
        <v>0</v>
      </c>
      <c r="G414" s="63">
        <f>IF(OR(Datos!D$25&gt;Paso02!I414,Datos!D$25=Paso02!I414),Paso02!I414,0)</f>
        <v>0</v>
      </c>
      <c r="H414" s="63">
        <f>IF(OR(Datos!D$24&lt;Paso02!I414,Datos!D$24=Paso02!I414),Paso02!I414,0)</f>
        <v>47969</v>
      </c>
      <c r="I414" s="63">
        <v>47969</v>
      </c>
      <c r="J414" s="30">
        <f>+N410</f>
        <v>0</v>
      </c>
      <c r="V414" s="63"/>
      <c r="W414" s="63"/>
      <c r="X414" s="4">
        <f>+AB410</f>
        <v>3301.6513</v>
      </c>
    </row>
    <row r="415" spans="1:35" hidden="1">
      <c r="A415">
        <v>414</v>
      </c>
      <c r="C415">
        <f t="shared" si="27"/>
        <v>0</v>
      </c>
      <c r="D415" s="4">
        <f t="shared" si="24"/>
        <v>0</v>
      </c>
      <c r="E415" s="4">
        <f t="shared" si="25"/>
        <v>1</v>
      </c>
      <c r="F415" s="4">
        <f t="shared" si="26"/>
        <v>0</v>
      </c>
      <c r="G415" s="63">
        <f>IF(OR(Datos!D$25&gt;Paso02!I415,Datos!D$25=Paso02!I415),Paso02!I415,0)</f>
        <v>0</v>
      </c>
      <c r="H415" s="63">
        <f>IF(OR(Datos!D$24&lt;Paso02!I415,Datos!D$24=Paso02!I415),Paso02!I415,0)</f>
        <v>48000</v>
      </c>
      <c r="I415" s="63">
        <v>48000</v>
      </c>
      <c r="J415" s="30">
        <f>+O410</f>
        <v>0</v>
      </c>
      <c r="V415" s="63"/>
      <c r="W415" s="63"/>
      <c r="X415" s="4">
        <f>+AC410</f>
        <v>3301.6513</v>
      </c>
    </row>
    <row r="416" spans="1:35" hidden="1">
      <c r="A416">
        <v>415</v>
      </c>
      <c r="C416">
        <f t="shared" si="27"/>
        <v>0</v>
      </c>
      <c r="D416" s="4">
        <f t="shared" si="24"/>
        <v>0</v>
      </c>
      <c r="E416" s="4">
        <f t="shared" si="25"/>
        <v>1</v>
      </c>
      <c r="F416" s="4">
        <f t="shared" si="26"/>
        <v>0</v>
      </c>
      <c r="G416" s="63">
        <f>IF(OR(Datos!D$25&gt;Paso02!I416,Datos!D$25=Paso02!I416),Paso02!I416,0)</f>
        <v>0</v>
      </c>
      <c r="H416" s="63">
        <f>IF(OR(Datos!D$24&lt;Paso02!I416,Datos!D$24=Paso02!I416),Paso02!I416,0)</f>
        <v>48030</v>
      </c>
      <c r="I416" s="63">
        <v>48030</v>
      </c>
      <c r="J416" s="30">
        <f>+P410</f>
        <v>0</v>
      </c>
      <c r="V416" s="63"/>
      <c r="W416" s="63"/>
      <c r="X416" s="4">
        <f>+AD410</f>
        <v>3301.6513</v>
      </c>
    </row>
    <row r="417" spans="1:35" hidden="1">
      <c r="A417">
        <v>416</v>
      </c>
      <c r="C417">
        <f t="shared" si="27"/>
        <v>0</v>
      </c>
      <c r="D417" s="4">
        <f t="shared" si="24"/>
        <v>0</v>
      </c>
      <c r="E417" s="4">
        <f t="shared" si="25"/>
        <v>1</v>
      </c>
      <c r="F417" s="4">
        <f t="shared" si="26"/>
        <v>0</v>
      </c>
      <c r="G417" s="63">
        <f>IF(OR(Datos!D$25&gt;Paso02!I417,Datos!D$25=Paso02!I417),Paso02!I417,0)</f>
        <v>0</v>
      </c>
      <c r="H417" s="63">
        <f>IF(OR(Datos!D$24&lt;Paso02!I417,Datos!D$24=Paso02!I417),Paso02!I417,0)</f>
        <v>48061</v>
      </c>
      <c r="I417" s="63">
        <v>48061</v>
      </c>
      <c r="J417" s="30">
        <f>+Q410</f>
        <v>0</v>
      </c>
      <c r="V417" s="63"/>
      <c r="W417" s="63"/>
      <c r="X417" s="4">
        <f>+AE410</f>
        <v>3301.6513</v>
      </c>
    </row>
    <row r="418" spans="1:35" hidden="1">
      <c r="A418">
        <v>417</v>
      </c>
      <c r="C418">
        <f t="shared" si="27"/>
        <v>0</v>
      </c>
      <c r="D418" s="4">
        <f t="shared" si="24"/>
        <v>0</v>
      </c>
      <c r="E418" s="4">
        <f t="shared" si="25"/>
        <v>1</v>
      </c>
      <c r="F418" s="4">
        <f t="shared" si="26"/>
        <v>0</v>
      </c>
      <c r="G418" s="63">
        <f>IF(OR(Datos!D$25&gt;Paso02!I418,Datos!D$25=Paso02!I418),Paso02!I418,0)</f>
        <v>0</v>
      </c>
      <c r="H418" s="63">
        <f>IF(OR(Datos!D$24&lt;Paso02!I418,Datos!D$24=Paso02!I418),Paso02!I418,0)</f>
        <v>48092</v>
      </c>
      <c r="I418" s="63">
        <v>48092</v>
      </c>
      <c r="J418" s="30">
        <f>+R410</f>
        <v>0</v>
      </c>
      <c r="V418" s="63"/>
      <c r="W418" s="63"/>
      <c r="X418" s="4">
        <f>+AF410</f>
        <v>3301.6513</v>
      </c>
    </row>
    <row r="419" spans="1:35" hidden="1">
      <c r="A419">
        <v>418</v>
      </c>
      <c r="C419">
        <f t="shared" si="27"/>
        <v>0</v>
      </c>
      <c r="D419" s="4">
        <f t="shared" si="24"/>
        <v>0</v>
      </c>
      <c r="E419" s="4">
        <f t="shared" si="25"/>
        <v>1</v>
      </c>
      <c r="F419" s="4">
        <f t="shared" si="26"/>
        <v>0</v>
      </c>
      <c r="G419" s="63">
        <f>IF(OR(Datos!D$25&gt;Paso02!I419,Datos!D$25=Paso02!I419),Paso02!I419,0)</f>
        <v>0</v>
      </c>
      <c r="H419" s="63">
        <f>IF(OR(Datos!D$24&lt;Paso02!I419,Datos!D$24=Paso02!I419),Paso02!I419,0)</f>
        <v>48122</v>
      </c>
      <c r="I419" s="63">
        <v>48122</v>
      </c>
      <c r="J419" s="30">
        <f>+S410</f>
        <v>0</v>
      </c>
      <c r="V419" s="63"/>
      <c r="W419" s="63"/>
      <c r="X419" s="4">
        <f>+AG410</f>
        <v>3301.6513</v>
      </c>
    </row>
    <row r="420" spans="1:35" hidden="1">
      <c r="A420">
        <v>419</v>
      </c>
      <c r="C420">
        <f t="shared" si="27"/>
        <v>0</v>
      </c>
      <c r="D420" s="4">
        <f t="shared" si="24"/>
        <v>0</v>
      </c>
      <c r="E420" s="4">
        <f t="shared" si="25"/>
        <v>1</v>
      </c>
      <c r="F420" s="4">
        <f t="shared" si="26"/>
        <v>0</v>
      </c>
      <c r="G420" s="63">
        <f>IF(OR(Datos!D$25&gt;Paso02!I420,Datos!D$25=Paso02!I420),Paso02!I420,0)</f>
        <v>0</v>
      </c>
      <c r="H420" s="63">
        <f>IF(OR(Datos!D$24&lt;Paso02!I420,Datos!D$24=Paso02!I420),Paso02!I420,0)</f>
        <v>48153</v>
      </c>
      <c r="I420" s="63">
        <v>48153</v>
      </c>
      <c r="J420" s="30">
        <f>+T410</f>
        <v>0</v>
      </c>
      <c r="V420" s="63"/>
      <c r="W420" s="63"/>
      <c r="X420" s="4">
        <f>+AH410</f>
        <v>3301.6513</v>
      </c>
    </row>
    <row r="421" spans="1:35" hidden="1">
      <c r="A421">
        <v>420</v>
      </c>
      <c r="C421">
        <f t="shared" si="27"/>
        <v>0</v>
      </c>
      <c r="D421" s="4">
        <f t="shared" si="24"/>
        <v>0</v>
      </c>
      <c r="E421" s="4">
        <f t="shared" si="25"/>
        <v>1</v>
      </c>
      <c r="F421" s="4">
        <f t="shared" si="26"/>
        <v>0</v>
      </c>
      <c r="G421" s="63">
        <f>IF(OR(Datos!D$25&gt;Paso02!I421,Datos!D$25=Paso02!I421),Paso02!I421,0)</f>
        <v>0</v>
      </c>
      <c r="H421" s="63">
        <f>IF(OR(Datos!D$24&lt;Paso02!I421,Datos!D$24=Paso02!I421),Paso02!I421,0)</f>
        <v>48183</v>
      </c>
      <c r="I421" s="63">
        <v>48183</v>
      </c>
      <c r="J421" s="30">
        <f>+U410</f>
        <v>0</v>
      </c>
      <c r="V421" s="63"/>
      <c r="W421" s="63"/>
      <c r="X421" s="4">
        <f>+AI410</f>
        <v>3301.6513</v>
      </c>
    </row>
    <row r="422" spans="1:35" hidden="1">
      <c r="A422">
        <v>421</v>
      </c>
      <c r="C422">
        <f t="shared" si="27"/>
        <v>0</v>
      </c>
      <c r="D422" s="4">
        <f t="shared" si="24"/>
        <v>0</v>
      </c>
      <c r="E422" s="4">
        <f t="shared" si="25"/>
        <v>1</v>
      </c>
      <c r="F422" s="4">
        <f t="shared" si="26"/>
        <v>0</v>
      </c>
      <c r="G422" s="63">
        <f>IF(OR(Datos!D$25&gt;Paso02!I422,Datos!D$25=Paso02!I422),Paso02!I422,0)</f>
        <v>0</v>
      </c>
      <c r="H422" s="63">
        <f>IF(OR(Datos!D$24&lt;Paso02!I422,Datos!D$24=Paso02!I422),Paso02!I422,0)</f>
        <v>48214</v>
      </c>
      <c r="I422" s="63">
        <v>48214</v>
      </c>
      <c r="J422" s="30">
        <f>+Paso01!B44</f>
        <v>0</v>
      </c>
      <c r="K422" s="30">
        <f>+Paso01!C44</f>
        <v>0</v>
      </c>
      <c r="L422" s="30">
        <f>+Paso01!D44</f>
        <v>0</v>
      </c>
      <c r="M422" s="30">
        <f>+Paso01!E44</f>
        <v>0</v>
      </c>
      <c r="N422" s="30">
        <f>+Paso01!F44</f>
        <v>0</v>
      </c>
      <c r="O422" s="30">
        <f>+Paso01!G44</f>
        <v>0</v>
      </c>
      <c r="P422" s="30">
        <f>+Paso01!H44</f>
        <v>0</v>
      </c>
      <c r="Q422" s="30">
        <f>+Paso01!I44</f>
        <v>0</v>
      </c>
      <c r="R422" s="30">
        <f>+Paso01!J44</f>
        <v>0</v>
      </c>
      <c r="S422" s="30">
        <f>+Paso01!K44</f>
        <v>0</v>
      </c>
      <c r="T422" s="30">
        <f>+Paso01!L44</f>
        <v>0</v>
      </c>
      <c r="U422" s="30">
        <f>+Paso01!M44</f>
        <v>0</v>
      </c>
      <c r="V422" s="63"/>
      <c r="W422" s="63"/>
      <c r="X422" s="4">
        <f>+Paso01!P44</f>
        <v>3301.6513</v>
      </c>
      <c r="Y422" s="4">
        <f>+Paso01!Q44</f>
        <v>3301.6513</v>
      </c>
      <c r="Z422" s="4">
        <f>+Paso01!R44</f>
        <v>3301.6513</v>
      </c>
      <c r="AA422" s="4">
        <f>+Paso01!S44</f>
        <v>3301.6513</v>
      </c>
      <c r="AB422" s="4">
        <f>+Paso01!T44</f>
        <v>3301.6513</v>
      </c>
      <c r="AC422" s="4">
        <f>+Paso01!U44</f>
        <v>3301.6513</v>
      </c>
      <c r="AD422" s="4">
        <f>+Paso01!V44</f>
        <v>3301.6513</v>
      </c>
      <c r="AE422" s="4">
        <f>+Paso01!W44</f>
        <v>3301.6513</v>
      </c>
      <c r="AF422" s="4">
        <f>+Paso01!X44</f>
        <v>3301.6513</v>
      </c>
      <c r="AG422" s="4">
        <f>+Paso01!Y44</f>
        <v>3301.6513</v>
      </c>
      <c r="AH422" s="4">
        <f>+Paso01!Z44</f>
        <v>3301.6513</v>
      </c>
      <c r="AI422" s="4">
        <f>+Paso01!AA44</f>
        <v>3301.6513</v>
      </c>
    </row>
    <row r="423" spans="1:35" hidden="1">
      <c r="A423">
        <v>422</v>
      </c>
      <c r="C423">
        <f t="shared" si="27"/>
        <v>0</v>
      </c>
      <c r="D423" s="4">
        <f t="shared" si="24"/>
        <v>0</v>
      </c>
      <c r="E423" s="4">
        <f t="shared" si="25"/>
        <v>1</v>
      </c>
      <c r="F423" s="4">
        <f t="shared" si="26"/>
        <v>0</v>
      </c>
      <c r="G423" s="63">
        <f>IF(OR(Datos!D$25&gt;Paso02!I423,Datos!D$25=Paso02!I423),Paso02!I423,0)</f>
        <v>0</v>
      </c>
      <c r="H423" s="63">
        <f>IF(OR(Datos!D$24&lt;Paso02!I423,Datos!D$24=Paso02!I423),Paso02!I423,0)</f>
        <v>48245</v>
      </c>
      <c r="I423" s="63">
        <v>48245</v>
      </c>
      <c r="J423" s="30">
        <f>+K422</f>
        <v>0</v>
      </c>
      <c r="V423" s="63"/>
      <c r="W423" s="63"/>
      <c r="X423" s="4">
        <f>+Y422</f>
        <v>3301.6513</v>
      </c>
    </row>
    <row r="424" spans="1:35" hidden="1">
      <c r="A424">
        <v>423</v>
      </c>
      <c r="C424">
        <f t="shared" si="27"/>
        <v>0</v>
      </c>
      <c r="D424" s="4">
        <f t="shared" si="24"/>
        <v>0</v>
      </c>
      <c r="E424" s="4">
        <f t="shared" si="25"/>
        <v>1</v>
      </c>
      <c r="F424" s="4">
        <f t="shared" si="26"/>
        <v>0</v>
      </c>
      <c r="G424" s="63">
        <f>IF(OR(Datos!D$25&gt;Paso02!I424,Datos!D$25=Paso02!I424),Paso02!I424,0)</f>
        <v>0</v>
      </c>
      <c r="H424" s="63">
        <f>IF(OR(Datos!D$24&lt;Paso02!I424,Datos!D$24=Paso02!I424),Paso02!I424,0)</f>
        <v>48274</v>
      </c>
      <c r="I424" s="63">
        <v>48274</v>
      </c>
      <c r="J424" s="30">
        <f>+L422</f>
        <v>0</v>
      </c>
      <c r="V424" s="63"/>
      <c r="W424" s="63"/>
      <c r="X424" s="4">
        <f>+Z422</f>
        <v>3301.6513</v>
      </c>
    </row>
    <row r="425" spans="1:35" hidden="1">
      <c r="A425">
        <v>424</v>
      </c>
      <c r="C425">
        <f t="shared" si="27"/>
        <v>0</v>
      </c>
      <c r="D425" s="4">
        <f t="shared" si="24"/>
        <v>0</v>
      </c>
      <c r="E425" s="4">
        <f t="shared" si="25"/>
        <v>1</v>
      </c>
      <c r="F425" s="4">
        <f t="shared" si="26"/>
        <v>0</v>
      </c>
      <c r="G425" s="63">
        <f>IF(OR(Datos!D$25&gt;Paso02!I425,Datos!D$25=Paso02!I425),Paso02!I425,0)</f>
        <v>0</v>
      </c>
      <c r="H425" s="63">
        <f>IF(OR(Datos!D$24&lt;Paso02!I425,Datos!D$24=Paso02!I425),Paso02!I425,0)</f>
        <v>48305</v>
      </c>
      <c r="I425" s="63">
        <v>48305</v>
      </c>
      <c r="J425" s="30">
        <f>+M422</f>
        <v>0</v>
      </c>
      <c r="V425" s="63"/>
      <c r="W425" s="63"/>
      <c r="X425" s="4">
        <f>+AA422</f>
        <v>3301.6513</v>
      </c>
    </row>
    <row r="426" spans="1:35" hidden="1">
      <c r="A426">
        <v>425</v>
      </c>
      <c r="C426">
        <f t="shared" si="27"/>
        <v>0</v>
      </c>
      <c r="D426" s="4">
        <f t="shared" si="24"/>
        <v>0</v>
      </c>
      <c r="E426" s="4">
        <f t="shared" si="25"/>
        <v>1</v>
      </c>
      <c r="F426" s="4">
        <f t="shared" si="26"/>
        <v>0</v>
      </c>
      <c r="G426" s="63">
        <f>IF(OR(Datos!D$25&gt;Paso02!I426,Datos!D$25=Paso02!I426),Paso02!I426,0)</f>
        <v>0</v>
      </c>
      <c r="H426" s="63">
        <f>IF(OR(Datos!D$24&lt;Paso02!I426,Datos!D$24=Paso02!I426),Paso02!I426,0)</f>
        <v>48335</v>
      </c>
      <c r="I426" s="63">
        <v>48335</v>
      </c>
      <c r="J426" s="30">
        <f>+N422</f>
        <v>0</v>
      </c>
      <c r="V426" s="63"/>
      <c r="W426" s="63"/>
      <c r="X426" s="4">
        <f>+AB422</f>
        <v>3301.6513</v>
      </c>
    </row>
    <row r="427" spans="1:35" hidden="1">
      <c r="A427">
        <v>426</v>
      </c>
      <c r="C427">
        <f t="shared" si="27"/>
        <v>0</v>
      </c>
      <c r="D427" s="4">
        <f t="shared" si="24"/>
        <v>0</v>
      </c>
      <c r="E427" s="4">
        <f t="shared" si="25"/>
        <v>1</v>
      </c>
      <c r="F427" s="4">
        <f t="shared" si="26"/>
        <v>0</v>
      </c>
      <c r="G427" s="63">
        <f>IF(OR(Datos!D$25&gt;Paso02!I427,Datos!D$25=Paso02!I427),Paso02!I427,0)</f>
        <v>0</v>
      </c>
      <c r="H427" s="63">
        <f>IF(OR(Datos!D$24&lt;Paso02!I427,Datos!D$24=Paso02!I427),Paso02!I427,0)</f>
        <v>48366</v>
      </c>
      <c r="I427" s="63">
        <v>48366</v>
      </c>
      <c r="J427" s="30">
        <f>+O422</f>
        <v>0</v>
      </c>
      <c r="V427" s="63"/>
      <c r="W427" s="63"/>
      <c r="X427" s="4">
        <f>+AC422</f>
        <v>3301.6513</v>
      </c>
    </row>
    <row r="428" spans="1:35" hidden="1">
      <c r="A428">
        <v>427</v>
      </c>
      <c r="C428">
        <f t="shared" si="27"/>
        <v>0</v>
      </c>
      <c r="D428" s="4">
        <f t="shared" si="24"/>
        <v>0</v>
      </c>
      <c r="E428" s="4">
        <f t="shared" si="25"/>
        <v>1</v>
      </c>
      <c r="F428" s="4">
        <f t="shared" si="26"/>
        <v>0</v>
      </c>
      <c r="G428" s="63">
        <f>IF(OR(Datos!D$25&gt;Paso02!I428,Datos!D$25=Paso02!I428),Paso02!I428,0)</f>
        <v>0</v>
      </c>
      <c r="H428" s="63">
        <f>IF(OR(Datos!D$24&lt;Paso02!I428,Datos!D$24=Paso02!I428),Paso02!I428,0)</f>
        <v>48396</v>
      </c>
      <c r="I428" s="63">
        <v>48396</v>
      </c>
      <c r="J428" s="30">
        <f>+P422</f>
        <v>0</v>
      </c>
      <c r="V428" s="63"/>
      <c r="W428" s="63"/>
      <c r="X428" s="4">
        <f>+AD422</f>
        <v>3301.6513</v>
      </c>
    </row>
    <row r="429" spans="1:35" hidden="1">
      <c r="A429">
        <v>428</v>
      </c>
      <c r="C429">
        <f t="shared" si="27"/>
        <v>0</v>
      </c>
      <c r="D429" s="4">
        <f t="shared" si="24"/>
        <v>0</v>
      </c>
      <c r="E429" s="4">
        <f t="shared" si="25"/>
        <v>1</v>
      </c>
      <c r="F429" s="4">
        <f t="shared" si="26"/>
        <v>0</v>
      </c>
      <c r="G429" s="63">
        <f>IF(OR(Datos!D$25&gt;Paso02!I429,Datos!D$25=Paso02!I429),Paso02!I429,0)</f>
        <v>0</v>
      </c>
      <c r="H429" s="63">
        <f>IF(OR(Datos!D$24&lt;Paso02!I429,Datos!D$24=Paso02!I429),Paso02!I429,0)</f>
        <v>48427</v>
      </c>
      <c r="I429" s="63">
        <v>48427</v>
      </c>
      <c r="J429" s="30">
        <f>+Q422</f>
        <v>0</v>
      </c>
      <c r="V429" s="63"/>
      <c r="W429" s="63"/>
      <c r="X429" s="4">
        <f>+AE422</f>
        <v>3301.6513</v>
      </c>
    </row>
    <row r="430" spans="1:35" hidden="1">
      <c r="A430">
        <v>429</v>
      </c>
      <c r="C430">
        <f t="shared" si="27"/>
        <v>0</v>
      </c>
      <c r="D430" s="4">
        <f t="shared" si="24"/>
        <v>0</v>
      </c>
      <c r="E430" s="4">
        <f t="shared" si="25"/>
        <v>1</v>
      </c>
      <c r="F430" s="4">
        <f t="shared" si="26"/>
        <v>0</v>
      </c>
      <c r="G430" s="63">
        <f>IF(OR(Datos!D$25&gt;Paso02!I430,Datos!D$25=Paso02!I430),Paso02!I430,0)</f>
        <v>0</v>
      </c>
      <c r="H430" s="63">
        <f>IF(OR(Datos!D$24&lt;Paso02!I430,Datos!D$24=Paso02!I430),Paso02!I430,0)</f>
        <v>48458</v>
      </c>
      <c r="I430" s="63">
        <v>48458</v>
      </c>
      <c r="J430" s="30">
        <f>+R422</f>
        <v>0</v>
      </c>
      <c r="V430" s="63"/>
      <c r="W430" s="63"/>
      <c r="X430" s="4">
        <f>+AF422</f>
        <v>3301.6513</v>
      </c>
    </row>
    <row r="431" spans="1:35" hidden="1">
      <c r="A431">
        <v>430</v>
      </c>
      <c r="C431">
        <f t="shared" si="27"/>
        <v>0</v>
      </c>
      <c r="D431" s="4">
        <f t="shared" si="24"/>
        <v>0</v>
      </c>
      <c r="E431" s="4">
        <f t="shared" si="25"/>
        <v>1</v>
      </c>
      <c r="F431" s="4">
        <f t="shared" si="26"/>
        <v>0</v>
      </c>
      <c r="G431" s="63">
        <f>IF(OR(Datos!D$25&gt;Paso02!I431,Datos!D$25=Paso02!I431),Paso02!I431,0)</f>
        <v>0</v>
      </c>
      <c r="H431" s="63">
        <f>IF(OR(Datos!D$24&lt;Paso02!I431,Datos!D$24=Paso02!I431),Paso02!I431,0)</f>
        <v>48488</v>
      </c>
      <c r="I431" s="63">
        <v>48488</v>
      </c>
      <c r="J431" s="30">
        <f>+S422</f>
        <v>0</v>
      </c>
      <c r="V431" s="63"/>
      <c r="W431" s="63"/>
      <c r="X431" s="4">
        <f>+AG422</f>
        <v>3301.6513</v>
      </c>
    </row>
    <row r="432" spans="1:35" hidden="1">
      <c r="A432">
        <v>431</v>
      </c>
      <c r="C432">
        <f t="shared" si="27"/>
        <v>0</v>
      </c>
      <c r="D432" s="4">
        <f t="shared" si="24"/>
        <v>0</v>
      </c>
      <c r="E432" s="4">
        <f t="shared" si="25"/>
        <v>1</v>
      </c>
      <c r="F432" s="4">
        <f t="shared" si="26"/>
        <v>0</v>
      </c>
      <c r="G432" s="63">
        <f>IF(OR(Datos!D$25&gt;Paso02!I432,Datos!D$25=Paso02!I432),Paso02!I432,0)</f>
        <v>0</v>
      </c>
      <c r="H432" s="63">
        <f>IF(OR(Datos!D$24&lt;Paso02!I432,Datos!D$24=Paso02!I432),Paso02!I432,0)</f>
        <v>48519</v>
      </c>
      <c r="I432" s="63">
        <v>48519</v>
      </c>
      <c r="J432" s="30">
        <f>+T422</f>
        <v>0</v>
      </c>
      <c r="V432" s="63"/>
      <c r="W432" s="63"/>
      <c r="X432" s="4">
        <f>+AH422</f>
        <v>3301.6513</v>
      </c>
    </row>
    <row r="433" spans="1:35" hidden="1">
      <c r="A433">
        <v>432</v>
      </c>
      <c r="C433">
        <f t="shared" si="27"/>
        <v>0</v>
      </c>
      <c r="D433" s="4">
        <f t="shared" si="24"/>
        <v>0</v>
      </c>
      <c r="E433" s="4">
        <f t="shared" si="25"/>
        <v>1</v>
      </c>
      <c r="F433" s="4">
        <f t="shared" si="26"/>
        <v>0</v>
      </c>
      <c r="G433" s="63">
        <f>IF(OR(Datos!D$25&gt;Paso02!I433,Datos!D$25=Paso02!I433),Paso02!I433,0)</f>
        <v>0</v>
      </c>
      <c r="H433" s="63">
        <f>IF(OR(Datos!D$24&lt;Paso02!I433,Datos!D$24=Paso02!I433),Paso02!I433,0)</f>
        <v>48549</v>
      </c>
      <c r="I433" s="63">
        <v>48549</v>
      </c>
      <c r="J433" s="30">
        <f>+U422</f>
        <v>0</v>
      </c>
      <c r="V433" s="63"/>
      <c r="W433" s="63"/>
      <c r="X433" s="4">
        <f>+AI422</f>
        <v>3301.6513</v>
      </c>
    </row>
    <row r="434" spans="1:35" hidden="1">
      <c r="A434">
        <v>433</v>
      </c>
      <c r="C434">
        <f t="shared" si="27"/>
        <v>0</v>
      </c>
      <c r="D434" s="4">
        <f t="shared" si="24"/>
        <v>0</v>
      </c>
      <c r="E434" s="4">
        <f t="shared" si="25"/>
        <v>1</v>
      </c>
      <c r="F434" s="4">
        <f t="shared" si="26"/>
        <v>0</v>
      </c>
      <c r="G434" s="63">
        <f>IF(OR(Datos!D$25&gt;Paso02!I434,Datos!D$25=Paso02!I434),Paso02!I434,0)</f>
        <v>0</v>
      </c>
      <c r="H434" s="63">
        <f>IF(OR(Datos!D$24&lt;Paso02!I434,Datos!D$24=Paso02!I434),Paso02!I434,0)</f>
        <v>48580</v>
      </c>
      <c r="I434" s="63">
        <v>48580</v>
      </c>
      <c r="J434" s="30">
        <f>+Paso01!B45</f>
        <v>0</v>
      </c>
      <c r="K434" s="30">
        <f>+Paso01!C45</f>
        <v>0</v>
      </c>
      <c r="L434" s="30">
        <f>+Paso01!D45</f>
        <v>0</v>
      </c>
      <c r="M434" s="30">
        <f>+Paso01!E45</f>
        <v>0</v>
      </c>
      <c r="N434" s="30">
        <f>+Paso01!F45</f>
        <v>0</v>
      </c>
      <c r="O434" s="30">
        <f>+Paso01!G45</f>
        <v>0</v>
      </c>
      <c r="P434" s="30">
        <f>+Paso01!H45</f>
        <v>0</v>
      </c>
      <c r="Q434" s="30">
        <f>+Paso01!I45</f>
        <v>0</v>
      </c>
      <c r="R434" s="30">
        <f>+Paso01!J45</f>
        <v>0</v>
      </c>
      <c r="S434" s="30">
        <f>+Paso01!K45</f>
        <v>0</v>
      </c>
      <c r="T434" s="30">
        <f>+Paso01!L45</f>
        <v>0</v>
      </c>
      <c r="U434" s="30">
        <f>+Paso01!M45</f>
        <v>0</v>
      </c>
      <c r="V434" s="63"/>
      <c r="W434" s="63"/>
      <c r="X434" s="4">
        <f>+Paso01!P45</f>
        <v>3301.6513</v>
      </c>
      <c r="Y434" s="4">
        <f>+Paso01!Q45</f>
        <v>3301.6513</v>
      </c>
      <c r="Z434" s="4">
        <f>+Paso01!R45</f>
        <v>3301.6513</v>
      </c>
      <c r="AA434" s="4">
        <f>+Paso01!S45</f>
        <v>3301.6513</v>
      </c>
      <c r="AB434" s="4">
        <f>+Paso01!T45</f>
        <v>3301.6513</v>
      </c>
      <c r="AC434" s="4">
        <f>+Paso01!U45</f>
        <v>3301.6513</v>
      </c>
      <c r="AD434" s="4">
        <f>+Paso01!V45</f>
        <v>3301.6513</v>
      </c>
      <c r="AE434" s="4">
        <f>+Paso01!W45</f>
        <v>3301.6513</v>
      </c>
      <c r="AF434" s="4">
        <f>+Paso01!X45</f>
        <v>3301.6513</v>
      </c>
      <c r="AG434" s="4">
        <f>+Paso01!Y45</f>
        <v>3301.6513</v>
      </c>
      <c r="AH434" s="4">
        <f>+Paso01!Z45</f>
        <v>3301.6513</v>
      </c>
      <c r="AI434" s="4">
        <f>+Paso01!AA45</f>
        <v>3301.6513</v>
      </c>
    </row>
    <row r="435" spans="1:35" hidden="1">
      <c r="A435">
        <v>434</v>
      </c>
      <c r="C435">
        <f t="shared" si="27"/>
        <v>0</v>
      </c>
      <c r="D435" s="4">
        <f t="shared" si="24"/>
        <v>0</v>
      </c>
      <c r="E435" s="4">
        <f t="shared" si="25"/>
        <v>1</v>
      </c>
      <c r="F435" s="4">
        <f t="shared" si="26"/>
        <v>0</v>
      </c>
      <c r="G435" s="63">
        <f>IF(OR(Datos!D$25&gt;Paso02!I435,Datos!D$25=Paso02!I435),Paso02!I435,0)</f>
        <v>0</v>
      </c>
      <c r="H435" s="63">
        <f>IF(OR(Datos!D$24&lt;Paso02!I435,Datos!D$24=Paso02!I435),Paso02!I435,0)</f>
        <v>48611</v>
      </c>
      <c r="I435" s="63">
        <v>48611</v>
      </c>
      <c r="J435" s="30">
        <f>+K434</f>
        <v>0</v>
      </c>
      <c r="V435" s="63"/>
      <c r="W435" s="63"/>
      <c r="X435" s="4">
        <f>+Y434</f>
        <v>3301.6513</v>
      </c>
    </row>
    <row r="436" spans="1:35" hidden="1">
      <c r="A436">
        <v>435</v>
      </c>
      <c r="C436">
        <f t="shared" si="27"/>
        <v>0</v>
      </c>
      <c r="D436" s="4">
        <f t="shared" si="24"/>
        <v>0</v>
      </c>
      <c r="E436" s="4">
        <f t="shared" si="25"/>
        <v>1</v>
      </c>
      <c r="F436" s="4">
        <f t="shared" si="26"/>
        <v>0</v>
      </c>
      <c r="G436" s="63">
        <f>IF(OR(Datos!D$25&gt;Paso02!I436,Datos!D$25=Paso02!I436),Paso02!I436,0)</f>
        <v>0</v>
      </c>
      <c r="H436" s="63">
        <f>IF(OR(Datos!D$24&lt;Paso02!I436,Datos!D$24=Paso02!I436),Paso02!I436,0)</f>
        <v>48639</v>
      </c>
      <c r="I436" s="63">
        <v>48639</v>
      </c>
      <c r="J436" s="30">
        <f>+L434</f>
        <v>0</v>
      </c>
      <c r="V436" s="63"/>
      <c r="W436" s="63"/>
      <c r="X436" s="4">
        <f>+Z434</f>
        <v>3301.6513</v>
      </c>
    </row>
    <row r="437" spans="1:35" hidden="1">
      <c r="A437">
        <v>436</v>
      </c>
      <c r="C437">
        <f t="shared" si="27"/>
        <v>0</v>
      </c>
      <c r="D437" s="4">
        <f t="shared" si="24"/>
        <v>0</v>
      </c>
      <c r="E437" s="4">
        <f t="shared" si="25"/>
        <v>1</v>
      </c>
      <c r="F437" s="4">
        <f t="shared" si="26"/>
        <v>0</v>
      </c>
      <c r="G437" s="63">
        <f>IF(OR(Datos!D$25&gt;Paso02!I437,Datos!D$25=Paso02!I437),Paso02!I437,0)</f>
        <v>0</v>
      </c>
      <c r="H437" s="63">
        <f>IF(OR(Datos!D$24&lt;Paso02!I437,Datos!D$24=Paso02!I437),Paso02!I437,0)</f>
        <v>48670</v>
      </c>
      <c r="I437" s="63">
        <v>48670</v>
      </c>
      <c r="J437" s="30">
        <f>+M434</f>
        <v>0</v>
      </c>
      <c r="V437" s="63"/>
      <c r="W437" s="63"/>
      <c r="X437" s="4">
        <f>+AA434</f>
        <v>3301.6513</v>
      </c>
    </row>
    <row r="438" spans="1:35" hidden="1">
      <c r="A438">
        <v>437</v>
      </c>
      <c r="C438">
        <f t="shared" si="27"/>
        <v>0</v>
      </c>
      <c r="D438" s="4">
        <f t="shared" si="24"/>
        <v>0</v>
      </c>
      <c r="E438" s="4">
        <f t="shared" si="25"/>
        <v>1</v>
      </c>
      <c r="F438" s="4">
        <f t="shared" si="26"/>
        <v>0</v>
      </c>
      <c r="G438" s="63">
        <f>IF(OR(Datos!D$25&gt;Paso02!I438,Datos!D$25=Paso02!I438),Paso02!I438,0)</f>
        <v>0</v>
      </c>
      <c r="H438" s="63">
        <f>IF(OR(Datos!D$24&lt;Paso02!I438,Datos!D$24=Paso02!I438),Paso02!I438,0)</f>
        <v>48700</v>
      </c>
      <c r="I438" s="63">
        <v>48700</v>
      </c>
      <c r="J438" s="30">
        <f>+N434</f>
        <v>0</v>
      </c>
      <c r="V438" s="63"/>
      <c r="W438" s="63"/>
      <c r="X438" s="4">
        <f>+AB434</f>
        <v>3301.6513</v>
      </c>
    </row>
    <row r="439" spans="1:35" hidden="1">
      <c r="A439">
        <v>438</v>
      </c>
      <c r="C439">
        <f t="shared" si="27"/>
        <v>0</v>
      </c>
      <c r="D439" s="4">
        <f t="shared" si="24"/>
        <v>0</v>
      </c>
      <c r="E439" s="4">
        <f t="shared" si="25"/>
        <v>1</v>
      </c>
      <c r="F439" s="4">
        <f t="shared" si="26"/>
        <v>0</v>
      </c>
      <c r="G439" s="63">
        <f>IF(OR(Datos!D$25&gt;Paso02!I439,Datos!D$25=Paso02!I439),Paso02!I439,0)</f>
        <v>0</v>
      </c>
      <c r="H439" s="63">
        <f>IF(OR(Datos!D$24&lt;Paso02!I439,Datos!D$24=Paso02!I439),Paso02!I439,0)</f>
        <v>48731</v>
      </c>
      <c r="I439" s="63">
        <v>48731</v>
      </c>
      <c r="J439" s="30">
        <f>+O434</f>
        <v>0</v>
      </c>
      <c r="V439" s="63"/>
      <c r="W439" s="63"/>
      <c r="X439" s="4">
        <f>+AC434</f>
        <v>3301.6513</v>
      </c>
    </row>
    <row r="440" spans="1:35" hidden="1">
      <c r="A440">
        <v>439</v>
      </c>
      <c r="C440">
        <f t="shared" si="27"/>
        <v>0</v>
      </c>
      <c r="D440" s="4">
        <f t="shared" si="24"/>
        <v>0</v>
      </c>
      <c r="E440" s="4">
        <f t="shared" si="25"/>
        <v>1</v>
      </c>
      <c r="F440" s="4">
        <f t="shared" si="26"/>
        <v>0</v>
      </c>
      <c r="G440" s="63">
        <f>IF(OR(Datos!D$25&gt;Paso02!I440,Datos!D$25=Paso02!I440),Paso02!I440,0)</f>
        <v>0</v>
      </c>
      <c r="H440" s="63">
        <f>IF(OR(Datos!D$24&lt;Paso02!I440,Datos!D$24=Paso02!I440),Paso02!I440,0)</f>
        <v>48761</v>
      </c>
      <c r="I440" s="63">
        <v>48761</v>
      </c>
      <c r="J440" s="30">
        <f>+P434</f>
        <v>0</v>
      </c>
      <c r="V440" s="63"/>
      <c r="W440" s="63"/>
      <c r="X440" s="4">
        <f>+AD434</f>
        <v>3301.6513</v>
      </c>
    </row>
    <row r="441" spans="1:35" hidden="1">
      <c r="A441">
        <v>440</v>
      </c>
      <c r="C441">
        <f t="shared" si="27"/>
        <v>0</v>
      </c>
      <c r="D441" s="4">
        <f t="shared" si="24"/>
        <v>0</v>
      </c>
      <c r="E441" s="4">
        <f t="shared" si="25"/>
        <v>1</v>
      </c>
      <c r="F441" s="4">
        <f t="shared" si="26"/>
        <v>0</v>
      </c>
      <c r="G441" s="63">
        <f>IF(OR(Datos!D$25&gt;Paso02!I441,Datos!D$25=Paso02!I441),Paso02!I441,0)</f>
        <v>0</v>
      </c>
      <c r="H441" s="63">
        <f>IF(OR(Datos!D$24&lt;Paso02!I441,Datos!D$24=Paso02!I441),Paso02!I441,0)</f>
        <v>48792</v>
      </c>
      <c r="I441" s="63">
        <v>48792</v>
      </c>
      <c r="J441" s="30">
        <f>+Q434</f>
        <v>0</v>
      </c>
      <c r="V441" s="63"/>
      <c r="W441" s="63"/>
      <c r="X441" s="4">
        <f>+AE434</f>
        <v>3301.6513</v>
      </c>
    </row>
    <row r="442" spans="1:35" hidden="1">
      <c r="A442">
        <v>441</v>
      </c>
      <c r="C442">
        <f t="shared" si="27"/>
        <v>0</v>
      </c>
      <c r="D442" s="4">
        <f t="shared" si="24"/>
        <v>0</v>
      </c>
      <c r="E442" s="4">
        <f t="shared" si="25"/>
        <v>1</v>
      </c>
      <c r="F442" s="4">
        <f t="shared" si="26"/>
        <v>0</v>
      </c>
      <c r="G442" s="63">
        <f>IF(OR(Datos!D$25&gt;Paso02!I442,Datos!D$25=Paso02!I442),Paso02!I442,0)</f>
        <v>0</v>
      </c>
      <c r="H442" s="63">
        <f>IF(OR(Datos!D$24&lt;Paso02!I442,Datos!D$24=Paso02!I442),Paso02!I442,0)</f>
        <v>48823</v>
      </c>
      <c r="I442" s="63">
        <v>48823</v>
      </c>
      <c r="J442" s="30">
        <f>+R434</f>
        <v>0</v>
      </c>
      <c r="V442" s="63"/>
      <c r="W442" s="63"/>
      <c r="X442" s="4">
        <f>+AF434</f>
        <v>3301.6513</v>
      </c>
    </row>
    <row r="443" spans="1:35" hidden="1">
      <c r="A443">
        <v>442</v>
      </c>
      <c r="C443">
        <f t="shared" si="27"/>
        <v>0</v>
      </c>
      <c r="D443" s="4">
        <f t="shared" si="24"/>
        <v>0</v>
      </c>
      <c r="E443" s="4">
        <f t="shared" si="25"/>
        <v>1</v>
      </c>
      <c r="F443" s="4">
        <f t="shared" si="26"/>
        <v>0</v>
      </c>
      <c r="G443" s="63">
        <f>IF(OR(Datos!D$25&gt;Paso02!I443,Datos!D$25=Paso02!I443),Paso02!I443,0)</f>
        <v>0</v>
      </c>
      <c r="H443" s="63">
        <f>IF(OR(Datos!D$24&lt;Paso02!I443,Datos!D$24=Paso02!I443),Paso02!I443,0)</f>
        <v>48853</v>
      </c>
      <c r="I443" s="63">
        <v>48853</v>
      </c>
      <c r="J443" s="30">
        <f>+S434</f>
        <v>0</v>
      </c>
      <c r="V443" s="63"/>
      <c r="W443" s="63"/>
      <c r="X443" s="4">
        <f>+AG434</f>
        <v>3301.6513</v>
      </c>
    </row>
    <row r="444" spans="1:35" hidden="1">
      <c r="A444">
        <v>443</v>
      </c>
      <c r="C444">
        <f t="shared" si="27"/>
        <v>0</v>
      </c>
      <c r="D444" s="4">
        <f t="shared" si="24"/>
        <v>0</v>
      </c>
      <c r="E444" s="4">
        <f t="shared" si="25"/>
        <v>1</v>
      </c>
      <c r="F444" s="4">
        <f t="shared" si="26"/>
        <v>0</v>
      </c>
      <c r="G444" s="63">
        <f>IF(OR(Datos!D$25&gt;Paso02!I444,Datos!D$25=Paso02!I444),Paso02!I444,0)</f>
        <v>0</v>
      </c>
      <c r="H444" s="63">
        <f>IF(OR(Datos!D$24&lt;Paso02!I444,Datos!D$24=Paso02!I444),Paso02!I444,0)</f>
        <v>48884</v>
      </c>
      <c r="I444" s="63">
        <v>48884</v>
      </c>
      <c r="J444" s="30">
        <f>+T434</f>
        <v>0</v>
      </c>
      <c r="V444" s="63"/>
      <c r="W444" s="63"/>
      <c r="X444" s="4">
        <f>+AH434</f>
        <v>3301.6513</v>
      </c>
    </row>
    <row r="445" spans="1:35" hidden="1">
      <c r="A445">
        <v>444</v>
      </c>
      <c r="C445">
        <f t="shared" si="27"/>
        <v>0</v>
      </c>
      <c r="D445" s="4">
        <f t="shared" si="24"/>
        <v>0</v>
      </c>
      <c r="E445" s="4">
        <f t="shared" si="25"/>
        <v>1</v>
      </c>
      <c r="F445" s="4">
        <f t="shared" si="26"/>
        <v>0</v>
      </c>
      <c r="G445" s="63">
        <f>IF(OR(Datos!D$25&gt;Paso02!I445,Datos!D$25=Paso02!I445),Paso02!I445,0)</f>
        <v>0</v>
      </c>
      <c r="H445" s="63">
        <f>IF(OR(Datos!D$24&lt;Paso02!I445,Datos!D$24=Paso02!I445),Paso02!I445,0)</f>
        <v>48914</v>
      </c>
      <c r="I445" s="63">
        <v>48914</v>
      </c>
      <c r="J445" s="30">
        <f>+U434</f>
        <v>0</v>
      </c>
      <c r="V445" s="63"/>
      <c r="W445" s="63"/>
      <c r="X445" s="4">
        <f>+AI434</f>
        <v>3301.6513</v>
      </c>
    </row>
    <row r="446" spans="1:35" hidden="1">
      <c r="A446">
        <v>445</v>
      </c>
      <c r="C446">
        <f t="shared" si="27"/>
        <v>0</v>
      </c>
      <c r="D446" s="4">
        <f t="shared" si="24"/>
        <v>0</v>
      </c>
      <c r="E446" s="4">
        <f t="shared" si="25"/>
        <v>1</v>
      </c>
      <c r="F446" s="4">
        <f t="shared" si="26"/>
        <v>0</v>
      </c>
      <c r="G446" s="63">
        <f>IF(OR(Datos!D$25&gt;Paso02!I446,Datos!D$25=Paso02!I446),Paso02!I446,0)</f>
        <v>0</v>
      </c>
      <c r="H446" s="63">
        <f>IF(OR(Datos!D$24&lt;Paso02!I446,Datos!D$24=Paso02!I446),Paso02!I446,0)</f>
        <v>48945</v>
      </c>
      <c r="I446" s="63">
        <v>48945</v>
      </c>
      <c r="J446" s="30">
        <f>+Paso01!B46</f>
        <v>0</v>
      </c>
      <c r="K446" s="30">
        <f>+Paso01!C46</f>
        <v>0</v>
      </c>
      <c r="L446" s="30">
        <f>+Paso01!D46</f>
        <v>0</v>
      </c>
      <c r="M446" s="30">
        <f>+Paso01!E46</f>
        <v>0</v>
      </c>
      <c r="N446" s="30">
        <f>+Paso01!F46</f>
        <v>0</v>
      </c>
      <c r="O446" s="30">
        <f>+Paso01!G46</f>
        <v>0</v>
      </c>
      <c r="P446" s="30">
        <f>+Paso01!H46</f>
        <v>0</v>
      </c>
      <c r="Q446" s="30">
        <f>+Paso01!I46</f>
        <v>0</v>
      </c>
      <c r="R446" s="30">
        <f>+Paso01!J46</f>
        <v>0</v>
      </c>
      <c r="S446" s="30">
        <f>+Paso01!K46</f>
        <v>0</v>
      </c>
      <c r="T446" s="30">
        <f>+Paso01!L46</f>
        <v>0</v>
      </c>
      <c r="U446" s="30">
        <f>+Paso01!M46</f>
        <v>0</v>
      </c>
      <c r="V446" s="63"/>
      <c r="W446" s="63"/>
      <c r="X446" s="4">
        <f>+Paso01!P46</f>
        <v>3348.6862999999998</v>
      </c>
      <c r="Y446" s="4">
        <f>+Paso01!Q46</f>
        <v>3348.6862999999998</v>
      </c>
      <c r="Z446" s="4">
        <f>+Paso01!R46</f>
        <v>3348.6862999999998</v>
      </c>
      <c r="AA446" s="4">
        <f>+Paso01!S46</f>
        <v>3348.6862999999998</v>
      </c>
      <c r="AB446" s="4">
        <f>+Paso01!T46</f>
        <v>3348.6862999999998</v>
      </c>
      <c r="AC446" s="4">
        <f>+Paso01!U46</f>
        <v>3348.6862999999998</v>
      </c>
      <c r="AD446" s="4">
        <f>+Paso01!V46</f>
        <v>3348.6862999999998</v>
      </c>
      <c r="AE446" s="4">
        <f>+Paso01!W46</f>
        <v>3348.6862999999998</v>
      </c>
      <c r="AF446" s="4">
        <f>+Paso01!X46</f>
        <v>3348.6862999999998</v>
      </c>
      <c r="AG446" s="4">
        <f>+Paso01!Y46</f>
        <v>3348.6862999999998</v>
      </c>
      <c r="AH446" s="4">
        <f>+Paso01!Z46</f>
        <v>3348.6862999999998</v>
      </c>
      <c r="AI446" s="4">
        <f>+Paso01!AA46</f>
        <v>3348.6862999999998</v>
      </c>
    </row>
    <row r="447" spans="1:35" hidden="1">
      <c r="A447">
        <v>446</v>
      </c>
      <c r="C447">
        <f t="shared" si="27"/>
        <v>0</v>
      </c>
      <c r="D447" s="4">
        <f t="shared" si="24"/>
        <v>0</v>
      </c>
      <c r="E447" s="4">
        <f t="shared" si="25"/>
        <v>1</v>
      </c>
      <c r="F447" s="4">
        <f t="shared" si="26"/>
        <v>0</v>
      </c>
      <c r="G447" s="63">
        <f>IF(OR(Datos!D$25&gt;Paso02!I447,Datos!D$25=Paso02!I447),Paso02!I447,0)</f>
        <v>0</v>
      </c>
      <c r="H447" s="63">
        <f>IF(OR(Datos!D$24&lt;Paso02!I447,Datos!D$24=Paso02!I447),Paso02!I447,0)</f>
        <v>48976</v>
      </c>
      <c r="I447" s="63">
        <v>48976</v>
      </c>
      <c r="J447" s="30">
        <f>+K446</f>
        <v>0</v>
      </c>
      <c r="V447" s="63"/>
      <c r="W447" s="63"/>
      <c r="X447" s="4">
        <f>+Y446</f>
        <v>3348.6862999999998</v>
      </c>
    </row>
    <row r="448" spans="1:35" hidden="1">
      <c r="A448">
        <v>447</v>
      </c>
      <c r="C448">
        <f t="shared" si="27"/>
        <v>0</v>
      </c>
      <c r="D448" s="4">
        <f t="shared" si="24"/>
        <v>0</v>
      </c>
      <c r="E448" s="4">
        <f t="shared" si="25"/>
        <v>1</v>
      </c>
      <c r="F448" s="4">
        <f t="shared" si="26"/>
        <v>0</v>
      </c>
      <c r="G448" s="63">
        <f>IF(OR(Datos!D$25&gt;Paso02!I448,Datos!D$25=Paso02!I448),Paso02!I448,0)</f>
        <v>0</v>
      </c>
      <c r="H448" s="63">
        <f>IF(OR(Datos!D$24&lt;Paso02!I448,Datos!D$24=Paso02!I448),Paso02!I448,0)</f>
        <v>49004</v>
      </c>
      <c r="I448" s="63">
        <v>49004</v>
      </c>
      <c r="J448" s="30">
        <f>+L446</f>
        <v>0</v>
      </c>
      <c r="V448" s="63"/>
      <c r="W448" s="63"/>
      <c r="X448" s="4">
        <f>+Z446</f>
        <v>3348.6862999999998</v>
      </c>
    </row>
    <row r="449" spans="1:35" hidden="1">
      <c r="A449">
        <v>448</v>
      </c>
      <c r="C449">
        <f t="shared" si="27"/>
        <v>0</v>
      </c>
      <c r="D449" s="4">
        <f t="shared" si="24"/>
        <v>0</v>
      </c>
      <c r="E449" s="4">
        <f t="shared" si="25"/>
        <v>1</v>
      </c>
      <c r="F449" s="4">
        <f t="shared" si="26"/>
        <v>0</v>
      </c>
      <c r="G449" s="63">
        <f>IF(OR(Datos!D$25&gt;Paso02!I449,Datos!D$25=Paso02!I449),Paso02!I449,0)</f>
        <v>0</v>
      </c>
      <c r="H449" s="63">
        <f>IF(OR(Datos!D$24&lt;Paso02!I449,Datos!D$24=Paso02!I449),Paso02!I449,0)</f>
        <v>49035</v>
      </c>
      <c r="I449" s="63">
        <v>49035</v>
      </c>
      <c r="J449" s="30">
        <f>+M446</f>
        <v>0</v>
      </c>
      <c r="V449" s="63"/>
      <c r="W449" s="63"/>
      <c r="X449" s="4">
        <f>+AA446</f>
        <v>3348.6862999999998</v>
      </c>
    </row>
    <row r="450" spans="1:35" hidden="1">
      <c r="A450">
        <v>449</v>
      </c>
      <c r="C450">
        <f t="shared" si="27"/>
        <v>0</v>
      </c>
      <c r="D450" s="4">
        <f t="shared" si="24"/>
        <v>0</v>
      </c>
      <c r="E450" s="4">
        <f t="shared" si="25"/>
        <v>1</v>
      </c>
      <c r="F450" s="4">
        <f t="shared" si="26"/>
        <v>0</v>
      </c>
      <c r="G450" s="63">
        <f>IF(OR(Datos!D$25&gt;Paso02!I450,Datos!D$25=Paso02!I450),Paso02!I450,0)</f>
        <v>0</v>
      </c>
      <c r="H450" s="63">
        <f>IF(OR(Datos!D$24&lt;Paso02!I450,Datos!D$24=Paso02!I450),Paso02!I450,0)</f>
        <v>49065</v>
      </c>
      <c r="I450" s="63">
        <v>49065</v>
      </c>
      <c r="J450" s="30">
        <f>+N446</f>
        <v>0</v>
      </c>
      <c r="V450" s="63"/>
      <c r="W450" s="63"/>
      <c r="X450" s="4">
        <f>+AB446</f>
        <v>3348.6862999999998</v>
      </c>
    </row>
    <row r="451" spans="1:35" hidden="1">
      <c r="A451">
        <v>450</v>
      </c>
      <c r="C451">
        <f t="shared" si="27"/>
        <v>0</v>
      </c>
      <c r="D451" s="4">
        <f t="shared" ref="D451:D514" si="28">IF(AND(E451=1,F451=1),1,0)</f>
        <v>0</v>
      </c>
      <c r="E451" s="4">
        <f t="shared" ref="E451:E514" si="29">IF(H451=0,0,1)</f>
        <v>1</v>
      </c>
      <c r="F451" s="4">
        <f t="shared" ref="F451:F514" si="30">IF(G451=0,0,1)</f>
        <v>0</v>
      </c>
      <c r="G451" s="63">
        <f>IF(OR(Datos!D$25&gt;Paso02!I451,Datos!D$25=Paso02!I451),Paso02!I451,0)</f>
        <v>0</v>
      </c>
      <c r="H451" s="63">
        <f>IF(OR(Datos!D$24&lt;Paso02!I451,Datos!D$24=Paso02!I451),Paso02!I451,0)</f>
        <v>49096</v>
      </c>
      <c r="I451" s="63">
        <v>49096</v>
      </c>
      <c r="J451" s="30">
        <f>+O446</f>
        <v>0</v>
      </c>
      <c r="V451" s="63"/>
      <c r="W451" s="63"/>
      <c r="X451" s="4">
        <f>+AC446</f>
        <v>3348.6862999999998</v>
      </c>
    </row>
    <row r="452" spans="1:35" hidden="1">
      <c r="A452">
        <v>451</v>
      </c>
      <c r="C452">
        <f t="shared" ref="C452:C515" si="31">(C451+(+C451*J451)+X452)*D452</f>
        <v>0</v>
      </c>
      <c r="D452" s="4">
        <f t="shared" si="28"/>
        <v>0</v>
      </c>
      <c r="E452" s="4">
        <f t="shared" si="29"/>
        <v>1</v>
      </c>
      <c r="F452" s="4">
        <f t="shared" si="30"/>
        <v>0</v>
      </c>
      <c r="G452" s="63">
        <f>IF(OR(Datos!D$25&gt;Paso02!I452,Datos!D$25=Paso02!I452),Paso02!I452,0)</f>
        <v>0</v>
      </c>
      <c r="H452" s="63">
        <f>IF(OR(Datos!D$24&lt;Paso02!I452,Datos!D$24=Paso02!I452),Paso02!I452,0)</f>
        <v>49126</v>
      </c>
      <c r="I452" s="63">
        <v>49126</v>
      </c>
      <c r="J452" s="30">
        <f>+P446</f>
        <v>0</v>
      </c>
      <c r="V452" s="63"/>
      <c r="W452" s="63"/>
      <c r="X452" s="4">
        <f>+AD446</f>
        <v>3348.6862999999998</v>
      </c>
    </row>
    <row r="453" spans="1:35" hidden="1">
      <c r="A453">
        <v>452</v>
      </c>
      <c r="C453">
        <f t="shared" si="31"/>
        <v>0</v>
      </c>
      <c r="D453" s="4">
        <f t="shared" si="28"/>
        <v>0</v>
      </c>
      <c r="E453" s="4">
        <f t="shared" si="29"/>
        <v>1</v>
      </c>
      <c r="F453" s="4">
        <f t="shared" si="30"/>
        <v>0</v>
      </c>
      <c r="G453" s="63">
        <f>IF(OR(Datos!D$25&gt;Paso02!I453,Datos!D$25=Paso02!I453),Paso02!I453,0)</f>
        <v>0</v>
      </c>
      <c r="H453" s="63">
        <f>IF(OR(Datos!D$24&lt;Paso02!I453,Datos!D$24=Paso02!I453),Paso02!I453,0)</f>
        <v>49157</v>
      </c>
      <c r="I453" s="63">
        <v>49157</v>
      </c>
      <c r="J453" s="30">
        <f>+Q446</f>
        <v>0</v>
      </c>
      <c r="V453" s="63"/>
      <c r="W453" s="63"/>
      <c r="X453" s="4">
        <f>+AE446</f>
        <v>3348.6862999999998</v>
      </c>
    </row>
    <row r="454" spans="1:35" hidden="1">
      <c r="A454">
        <v>453</v>
      </c>
      <c r="C454">
        <f t="shared" si="31"/>
        <v>0</v>
      </c>
      <c r="D454" s="4">
        <f t="shared" si="28"/>
        <v>0</v>
      </c>
      <c r="E454" s="4">
        <f t="shared" si="29"/>
        <v>1</v>
      </c>
      <c r="F454" s="4">
        <f t="shared" si="30"/>
        <v>0</v>
      </c>
      <c r="G454" s="63">
        <f>IF(OR(Datos!D$25&gt;Paso02!I454,Datos!D$25=Paso02!I454),Paso02!I454,0)</f>
        <v>0</v>
      </c>
      <c r="H454" s="63">
        <f>IF(OR(Datos!D$24&lt;Paso02!I454,Datos!D$24=Paso02!I454),Paso02!I454,0)</f>
        <v>49188</v>
      </c>
      <c r="I454" s="63">
        <v>49188</v>
      </c>
      <c r="J454" s="30">
        <f>+R446</f>
        <v>0</v>
      </c>
      <c r="V454" s="63"/>
      <c r="W454" s="63"/>
      <c r="X454" s="4">
        <f>+AF446</f>
        <v>3348.6862999999998</v>
      </c>
    </row>
    <row r="455" spans="1:35" hidden="1">
      <c r="A455">
        <v>454</v>
      </c>
      <c r="C455">
        <f t="shared" si="31"/>
        <v>0</v>
      </c>
      <c r="D455" s="4">
        <f t="shared" si="28"/>
        <v>0</v>
      </c>
      <c r="E455" s="4">
        <f t="shared" si="29"/>
        <v>1</v>
      </c>
      <c r="F455" s="4">
        <f t="shared" si="30"/>
        <v>0</v>
      </c>
      <c r="G455" s="63">
        <f>IF(OR(Datos!D$25&gt;Paso02!I455,Datos!D$25=Paso02!I455),Paso02!I455,0)</f>
        <v>0</v>
      </c>
      <c r="H455" s="63">
        <f>IF(OR(Datos!D$24&lt;Paso02!I455,Datos!D$24=Paso02!I455),Paso02!I455,0)</f>
        <v>49218</v>
      </c>
      <c r="I455" s="63">
        <v>49218</v>
      </c>
      <c r="J455" s="30">
        <f>+S446</f>
        <v>0</v>
      </c>
      <c r="V455" s="63"/>
      <c r="W455" s="63"/>
      <c r="X455" s="4">
        <f>+AG446</f>
        <v>3348.6862999999998</v>
      </c>
    </row>
    <row r="456" spans="1:35" hidden="1">
      <c r="A456">
        <v>455</v>
      </c>
      <c r="C456">
        <f t="shared" si="31"/>
        <v>0</v>
      </c>
      <c r="D456" s="4">
        <f t="shared" si="28"/>
        <v>0</v>
      </c>
      <c r="E456" s="4">
        <f t="shared" si="29"/>
        <v>1</v>
      </c>
      <c r="F456" s="4">
        <f t="shared" si="30"/>
        <v>0</v>
      </c>
      <c r="G456" s="63">
        <f>IF(OR(Datos!D$25&gt;Paso02!I456,Datos!D$25=Paso02!I456),Paso02!I456,0)</f>
        <v>0</v>
      </c>
      <c r="H456" s="63">
        <f>IF(OR(Datos!D$24&lt;Paso02!I456,Datos!D$24=Paso02!I456),Paso02!I456,0)</f>
        <v>49249</v>
      </c>
      <c r="I456" s="63">
        <v>49249</v>
      </c>
      <c r="J456" s="30">
        <f>+T446</f>
        <v>0</v>
      </c>
      <c r="V456" s="63"/>
      <c r="W456" s="63"/>
      <c r="X456" s="4">
        <f>+AH446</f>
        <v>3348.6862999999998</v>
      </c>
    </row>
    <row r="457" spans="1:35" hidden="1">
      <c r="A457">
        <v>456</v>
      </c>
      <c r="C457">
        <f t="shared" si="31"/>
        <v>0</v>
      </c>
      <c r="D457" s="4">
        <f t="shared" si="28"/>
        <v>0</v>
      </c>
      <c r="E457" s="4">
        <f t="shared" si="29"/>
        <v>1</v>
      </c>
      <c r="F457" s="4">
        <f t="shared" si="30"/>
        <v>0</v>
      </c>
      <c r="G457" s="63">
        <f>IF(OR(Datos!D$25&gt;Paso02!I457,Datos!D$25=Paso02!I457),Paso02!I457,0)</f>
        <v>0</v>
      </c>
      <c r="H457" s="63">
        <f>IF(OR(Datos!D$24&lt;Paso02!I457,Datos!D$24=Paso02!I457),Paso02!I457,0)</f>
        <v>49279</v>
      </c>
      <c r="I457" s="63">
        <v>49279</v>
      </c>
      <c r="J457" s="30">
        <f>+U446</f>
        <v>0</v>
      </c>
      <c r="V457" s="63"/>
      <c r="W457" s="63"/>
      <c r="X457" s="4">
        <f>+AI446</f>
        <v>3348.6862999999998</v>
      </c>
    </row>
    <row r="458" spans="1:35" hidden="1">
      <c r="A458">
        <v>457</v>
      </c>
      <c r="C458">
        <f t="shared" si="31"/>
        <v>0</v>
      </c>
      <c r="D458" s="4">
        <f t="shared" si="28"/>
        <v>0</v>
      </c>
      <c r="E458" s="4">
        <f t="shared" si="29"/>
        <v>1</v>
      </c>
      <c r="F458" s="4">
        <f t="shared" si="30"/>
        <v>0</v>
      </c>
      <c r="G458" s="63">
        <f>IF(OR(Datos!D$25&gt;Paso02!I458,Datos!D$25=Paso02!I458),Paso02!I458,0)</f>
        <v>0</v>
      </c>
      <c r="H458" s="63">
        <f>IF(OR(Datos!D$24&lt;Paso02!I458,Datos!D$24=Paso02!I458),Paso02!I458,0)</f>
        <v>49310</v>
      </c>
      <c r="I458" s="63">
        <v>49310</v>
      </c>
      <c r="J458" s="30">
        <f>+Paso01!B47</f>
        <v>0</v>
      </c>
      <c r="K458" s="30">
        <f>+Paso01!C47</f>
        <v>0</v>
      </c>
      <c r="L458" s="30">
        <f>+Paso01!D47</f>
        <v>0</v>
      </c>
      <c r="M458" s="30">
        <f>+Paso01!E47</f>
        <v>0</v>
      </c>
      <c r="N458" s="30">
        <f>+Paso01!F47</f>
        <v>0</v>
      </c>
      <c r="O458" s="30">
        <f>+Paso01!G47</f>
        <v>0</v>
      </c>
      <c r="P458" s="30">
        <f>+Paso01!H47</f>
        <v>0</v>
      </c>
      <c r="Q458" s="30">
        <f>+Paso01!I47</f>
        <v>0</v>
      </c>
      <c r="R458" s="30">
        <f>+Paso01!J47</f>
        <v>0</v>
      </c>
      <c r="S458" s="30">
        <f>+Paso01!K47</f>
        <v>0</v>
      </c>
      <c r="T458" s="30">
        <f>+Paso01!L47</f>
        <v>0</v>
      </c>
      <c r="U458" s="30">
        <f>+Paso01!M47</f>
        <v>0</v>
      </c>
      <c r="V458" s="63"/>
      <c r="W458" s="63"/>
      <c r="X458" s="4">
        <f>+Paso01!P47</f>
        <v>3348.6862999999998</v>
      </c>
      <c r="Y458" s="4">
        <f>+Paso01!Q47</f>
        <v>3348.6862999999998</v>
      </c>
      <c r="Z458" s="4">
        <f>+Paso01!R47</f>
        <v>3348.6862999999998</v>
      </c>
      <c r="AA458" s="4">
        <f>+Paso01!S47</f>
        <v>3348.6862999999998</v>
      </c>
      <c r="AB458" s="4">
        <f>+Paso01!T47</f>
        <v>3348.6862999999998</v>
      </c>
      <c r="AC458" s="4">
        <f>+Paso01!U47</f>
        <v>3348.6862999999998</v>
      </c>
      <c r="AD458" s="4">
        <f>+Paso01!V47</f>
        <v>3348.6862999999998</v>
      </c>
      <c r="AE458" s="4">
        <f>+Paso01!W47</f>
        <v>3348.6862999999998</v>
      </c>
      <c r="AF458" s="4">
        <f>+Paso01!X47</f>
        <v>3348.6862999999998</v>
      </c>
      <c r="AG458" s="4">
        <f>+Paso01!Y47</f>
        <v>3348.6862999999998</v>
      </c>
      <c r="AH458" s="4">
        <f>+Paso01!Z47</f>
        <v>3348.6862999999998</v>
      </c>
      <c r="AI458" s="4">
        <f>+Paso01!AA47</f>
        <v>3348.6862999999998</v>
      </c>
    </row>
    <row r="459" spans="1:35" hidden="1">
      <c r="A459">
        <v>458</v>
      </c>
      <c r="C459">
        <f t="shared" si="31"/>
        <v>0</v>
      </c>
      <c r="D459" s="4">
        <f t="shared" si="28"/>
        <v>0</v>
      </c>
      <c r="E459" s="4">
        <f t="shared" si="29"/>
        <v>1</v>
      </c>
      <c r="F459" s="4">
        <f t="shared" si="30"/>
        <v>0</v>
      </c>
      <c r="G459" s="63">
        <f>IF(OR(Datos!D$25&gt;Paso02!I459,Datos!D$25=Paso02!I459),Paso02!I459,0)</f>
        <v>0</v>
      </c>
      <c r="H459" s="63">
        <f>IF(OR(Datos!D$24&lt;Paso02!I459,Datos!D$24=Paso02!I459),Paso02!I459,0)</f>
        <v>49341</v>
      </c>
      <c r="I459" s="63">
        <v>49341</v>
      </c>
      <c r="J459" s="30">
        <f>+K458</f>
        <v>0</v>
      </c>
      <c r="V459" s="63"/>
      <c r="W459" s="63"/>
      <c r="X459" s="4">
        <f>+Y458</f>
        <v>3348.6862999999998</v>
      </c>
    </row>
    <row r="460" spans="1:35" hidden="1">
      <c r="A460">
        <v>459</v>
      </c>
      <c r="C460">
        <f t="shared" si="31"/>
        <v>0</v>
      </c>
      <c r="D460" s="4">
        <f t="shared" si="28"/>
        <v>0</v>
      </c>
      <c r="E460" s="4">
        <f t="shared" si="29"/>
        <v>1</v>
      </c>
      <c r="F460" s="4">
        <f t="shared" si="30"/>
        <v>0</v>
      </c>
      <c r="G460" s="63">
        <f>IF(OR(Datos!D$25&gt;Paso02!I460,Datos!D$25=Paso02!I460),Paso02!I460,0)</f>
        <v>0</v>
      </c>
      <c r="H460" s="63">
        <f>IF(OR(Datos!D$24&lt;Paso02!I460,Datos!D$24=Paso02!I460),Paso02!I460,0)</f>
        <v>49369</v>
      </c>
      <c r="I460" s="63">
        <v>49369</v>
      </c>
      <c r="J460" s="30">
        <f>+L458</f>
        <v>0</v>
      </c>
      <c r="V460" s="63"/>
      <c r="W460" s="63"/>
      <c r="X460" s="4">
        <f>+Z458</f>
        <v>3348.6862999999998</v>
      </c>
    </row>
    <row r="461" spans="1:35" hidden="1">
      <c r="A461">
        <v>460</v>
      </c>
      <c r="C461">
        <f t="shared" si="31"/>
        <v>0</v>
      </c>
      <c r="D461" s="4">
        <f t="shared" si="28"/>
        <v>0</v>
      </c>
      <c r="E461" s="4">
        <f t="shared" si="29"/>
        <v>1</v>
      </c>
      <c r="F461" s="4">
        <f t="shared" si="30"/>
        <v>0</v>
      </c>
      <c r="G461" s="63">
        <f>IF(OR(Datos!D$25&gt;Paso02!I461,Datos!D$25=Paso02!I461),Paso02!I461,0)</f>
        <v>0</v>
      </c>
      <c r="H461" s="63">
        <f>IF(OR(Datos!D$24&lt;Paso02!I461,Datos!D$24=Paso02!I461),Paso02!I461,0)</f>
        <v>49400</v>
      </c>
      <c r="I461" s="63">
        <v>49400</v>
      </c>
      <c r="J461" s="30">
        <f>+M458</f>
        <v>0</v>
      </c>
      <c r="V461" s="63"/>
      <c r="W461" s="63"/>
      <c r="X461" s="4">
        <f>+AA458</f>
        <v>3348.6862999999998</v>
      </c>
    </row>
    <row r="462" spans="1:35" hidden="1">
      <c r="A462">
        <v>461</v>
      </c>
      <c r="C462">
        <f t="shared" si="31"/>
        <v>0</v>
      </c>
      <c r="D462" s="4">
        <f t="shared" si="28"/>
        <v>0</v>
      </c>
      <c r="E462" s="4">
        <f t="shared" si="29"/>
        <v>1</v>
      </c>
      <c r="F462" s="4">
        <f t="shared" si="30"/>
        <v>0</v>
      </c>
      <c r="G462" s="63">
        <f>IF(OR(Datos!D$25&gt;Paso02!I462,Datos!D$25=Paso02!I462),Paso02!I462,0)</f>
        <v>0</v>
      </c>
      <c r="H462" s="63">
        <f>IF(OR(Datos!D$24&lt;Paso02!I462,Datos!D$24=Paso02!I462),Paso02!I462,0)</f>
        <v>49430</v>
      </c>
      <c r="I462" s="63">
        <v>49430</v>
      </c>
      <c r="J462" s="30">
        <f>+N458</f>
        <v>0</v>
      </c>
      <c r="V462" s="63"/>
      <c r="W462" s="63"/>
      <c r="X462" s="4">
        <f>+AB458</f>
        <v>3348.6862999999998</v>
      </c>
    </row>
    <row r="463" spans="1:35" hidden="1">
      <c r="A463">
        <v>462</v>
      </c>
      <c r="C463">
        <f t="shared" si="31"/>
        <v>0</v>
      </c>
      <c r="D463" s="4">
        <f t="shared" si="28"/>
        <v>0</v>
      </c>
      <c r="E463" s="4">
        <f t="shared" si="29"/>
        <v>1</v>
      </c>
      <c r="F463" s="4">
        <f t="shared" si="30"/>
        <v>0</v>
      </c>
      <c r="G463" s="63">
        <f>IF(OR(Datos!D$25&gt;Paso02!I463,Datos!D$25=Paso02!I463),Paso02!I463,0)</f>
        <v>0</v>
      </c>
      <c r="H463" s="63">
        <f>IF(OR(Datos!D$24&lt;Paso02!I463,Datos!D$24=Paso02!I463),Paso02!I463,0)</f>
        <v>49461</v>
      </c>
      <c r="I463" s="63">
        <v>49461</v>
      </c>
      <c r="J463" s="30">
        <f>+O458</f>
        <v>0</v>
      </c>
      <c r="V463" s="63"/>
      <c r="W463" s="63"/>
      <c r="X463" s="4">
        <f>+AC458</f>
        <v>3348.6862999999998</v>
      </c>
    </row>
    <row r="464" spans="1:35" hidden="1">
      <c r="A464">
        <v>463</v>
      </c>
      <c r="C464">
        <f t="shared" si="31"/>
        <v>0</v>
      </c>
      <c r="D464" s="4">
        <f t="shared" si="28"/>
        <v>0</v>
      </c>
      <c r="E464" s="4">
        <f t="shared" si="29"/>
        <v>1</v>
      </c>
      <c r="F464" s="4">
        <f t="shared" si="30"/>
        <v>0</v>
      </c>
      <c r="G464" s="63">
        <f>IF(OR(Datos!D$25&gt;Paso02!I464,Datos!D$25=Paso02!I464),Paso02!I464,0)</f>
        <v>0</v>
      </c>
      <c r="H464" s="63">
        <f>IF(OR(Datos!D$24&lt;Paso02!I464,Datos!D$24=Paso02!I464),Paso02!I464,0)</f>
        <v>49491</v>
      </c>
      <c r="I464" s="63">
        <v>49491</v>
      </c>
      <c r="J464" s="30">
        <f>+P458</f>
        <v>0</v>
      </c>
      <c r="V464" s="63"/>
      <c r="W464" s="63"/>
      <c r="X464" s="4">
        <f>+AD458</f>
        <v>3348.6862999999998</v>
      </c>
    </row>
    <row r="465" spans="1:35" hidden="1">
      <c r="A465">
        <v>464</v>
      </c>
      <c r="C465">
        <f t="shared" si="31"/>
        <v>0</v>
      </c>
      <c r="D465" s="4">
        <f t="shared" si="28"/>
        <v>0</v>
      </c>
      <c r="E465" s="4">
        <f t="shared" si="29"/>
        <v>1</v>
      </c>
      <c r="F465" s="4">
        <f t="shared" si="30"/>
        <v>0</v>
      </c>
      <c r="G465" s="63">
        <f>IF(OR(Datos!D$25&gt;Paso02!I465,Datos!D$25=Paso02!I465),Paso02!I465,0)</f>
        <v>0</v>
      </c>
      <c r="H465" s="63">
        <f>IF(OR(Datos!D$24&lt;Paso02!I465,Datos!D$24=Paso02!I465),Paso02!I465,0)</f>
        <v>49522</v>
      </c>
      <c r="I465" s="63">
        <v>49522</v>
      </c>
      <c r="J465" s="30">
        <f>+Q458</f>
        <v>0</v>
      </c>
      <c r="V465" s="63"/>
      <c r="W465" s="63"/>
      <c r="X465" s="4">
        <f>+AE458</f>
        <v>3348.6862999999998</v>
      </c>
    </row>
    <row r="466" spans="1:35" hidden="1">
      <c r="A466">
        <v>465</v>
      </c>
      <c r="C466">
        <f t="shared" si="31"/>
        <v>0</v>
      </c>
      <c r="D466" s="4">
        <f t="shared" si="28"/>
        <v>0</v>
      </c>
      <c r="E466" s="4">
        <f t="shared" si="29"/>
        <v>1</v>
      </c>
      <c r="F466" s="4">
        <f t="shared" si="30"/>
        <v>0</v>
      </c>
      <c r="G466" s="63">
        <f>IF(OR(Datos!D$25&gt;Paso02!I466,Datos!D$25=Paso02!I466),Paso02!I466,0)</f>
        <v>0</v>
      </c>
      <c r="H466" s="63">
        <f>IF(OR(Datos!D$24&lt;Paso02!I466,Datos!D$24=Paso02!I466),Paso02!I466,0)</f>
        <v>49553</v>
      </c>
      <c r="I466" s="63">
        <v>49553</v>
      </c>
      <c r="J466" s="30">
        <f>+R458</f>
        <v>0</v>
      </c>
      <c r="V466" s="63"/>
      <c r="W466" s="63"/>
      <c r="X466" s="4">
        <f>+AF458</f>
        <v>3348.6862999999998</v>
      </c>
    </row>
    <row r="467" spans="1:35" hidden="1">
      <c r="A467">
        <v>466</v>
      </c>
      <c r="C467">
        <f t="shared" si="31"/>
        <v>0</v>
      </c>
      <c r="D467" s="4">
        <f t="shared" si="28"/>
        <v>0</v>
      </c>
      <c r="E467" s="4">
        <f t="shared" si="29"/>
        <v>1</v>
      </c>
      <c r="F467" s="4">
        <f t="shared" si="30"/>
        <v>0</v>
      </c>
      <c r="G467" s="63">
        <f>IF(OR(Datos!D$25&gt;Paso02!I467,Datos!D$25=Paso02!I467),Paso02!I467,0)</f>
        <v>0</v>
      </c>
      <c r="H467" s="63">
        <f>IF(OR(Datos!D$24&lt;Paso02!I467,Datos!D$24=Paso02!I467),Paso02!I467,0)</f>
        <v>49583</v>
      </c>
      <c r="I467" s="63">
        <v>49583</v>
      </c>
      <c r="J467" s="30">
        <f>+S458</f>
        <v>0</v>
      </c>
      <c r="V467" s="63"/>
      <c r="W467" s="63"/>
      <c r="X467" s="4">
        <f>+AG458</f>
        <v>3348.6862999999998</v>
      </c>
    </row>
    <row r="468" spans="1:35" hidden="1">
      <c r="A468">
        <v>467</v>
      </c>
      <c r="C468">
        <f t="shared" si="31"/>
        <v>0</v>
      </c>
      <c r="D468" s="4">
        <f t="shared" si="28"/>
        <v>0</v>
      </c>
      <c r="E468" s="4">
        <f t="shared" si="29"/>
        <v>1</v>
      </c>
      <c r="F468" s="4">
        <f t="shared" si="30"/>
        <v>0</v>
      </c>
      <c r="G468" s="63">
        <f>IF(OR(Datos!D$25&gt;Paso02!I468,Datos!D$25=Paso02!I468),Paso02!I468,0)</f>
        <v>0</v>
      </c>
      <c r="H468" s="63">
        <f>IF(OR(Datos!D$24&lt;Paso02!I468,Datos!D$24=Paso02!I468),Paso02!I468,0)</f>
        <v>49614</v>
      </c>
      <c r="I468" s="63">
        <v>49614</v>
      </c>
      <c r="J468" s="30">
        <f>+T458</f>
        <v>0</v>
      </c>
      <c r="V468" s="63"/>
      <c r="W468" s="63"/>
      <c r="X468" s="4">
        <f>+AH458</f>
        <v>3348.6862999999998</v>
      </c>
    </row>
    <row r="469" spans="1:35" hidden="1">
      <c r="A469">
        <v>468</v>
      </c>
      <c r="C469">
        <f t="shared" si="31"/>
        <v>0</v>
      </c>
      <c r="D469" s="4">
        <f t="shared" si="28"/>
        <v>0</v>
      </c>
      <c r="E469" s="4">
        <f t="shared" si="29"/>
        <v>1</v>
      </c>
      <c r="F469" s="4">
        <f t="shared" si="30"/>
        <v>0</v>
      </c>
      <c r="G469" s="63">
        <f>IF(OR(Datos!D$25&gt;Paso02!I469,Datos!D$25=Paso02!I469),Paso02!I469,0)</f>
        <v>0</v>
      </c>
      <c r="H469" s="63">
        <f>IF(OR(Datos!D$24&lt;Paso02!I469,Datos!D$24=Paso02!I469),Paso02!I469,0)</f>
        <v>49644</v>
      </c>
      <c r="I469" s="63">
        <v>49644</v>
      </c>
      <c r="J469" s="30">
        <f>+U458</f>
        <v>0</v>
      </c>
      <c r="V469" s="63"/>
      <c r="W469" s="63"/>
      <c r="X469" s="4">
        <f>+AI458</f>
        <v>3348.6862999999998</v>
      </c>
    </row>
    <row r="470" spans="1:35" hidden="1">
      <c r="A470">
        <v>469</v>
      </c>
      <c r="C470">
        <f t="shared" si="31"/>
        <v>0</v>
      </c>
      <c r="D470" s="4">
        <f t="shared" si="28"/>
        <v>0</v>
      </c>
      <c r="E470" s="4">
        <f t="shared" si="29"/>
        <v>1</v>
      </c>
      <c r="F470" s="4">
        <f t="shared" si="30"/>
        <v>0</v>
      </c>
      <c r="G470" s="63">
        <f>IF(OR(Datos!D$25&gt;Paso02!I470,Datos!D$25=Paso02!I470),Paso02!I470,0)</f>
        <v>0</v>
      </c>
      <c r="H470" s="63">
        <f>IF(OR(Datos!D$24&lt;Paso02!I470,Datos!D$24=Paso02!I470),Paso02!I470,0)</f>
        <v>49675</v>
      </c>
      <c r="I470" s="63">
        <v>49675</v>
      </c>
      <c r="J470" s="30">
        <f>+Paso01!B48</f>
        <v>0</v>
      </c>
      <c r="K470" s="30">
        <f>+Paso01!C48</f>
        <v>0</v>
      </c>
      <c r="L470" s="30">
        <f>+Paso01!D48</f>
        <v>0</v>
      </c>
      <c r="M470" s="30">
        <f>+Paso01!E48</f>
        <v>0</v>
      </c>
      <c r="N470" s="30">
        <f>+Paso01!F48</f>
        <v>0</v>
      </c>
      <c r="O470" s="30">
        <f>+Paso01!G48</f>
        <v>0</v>
      </c>
      <c r="P470" s="30">
        <f>+Paso01!H48</f>
        <v>0</v>
      </c>
      <c r="Q470" s="30">
        <f>+Paso01!I48</f>
        <v>0</v>
      </c>
      <c r="R470" s="30">
        <f>+Paso01!J48</f>
        <v>0</v>
      </c>
      <c r="S470" s="30">
        <f>+Paso01!K48</f>
        <v>0</v>
      </c>
      <c r="T470" s="30">
        <f>+Paso01!L48</f>
        <v>0</v>
      </c>
      <c r="U470" s="30">
        <f>+Paso01!M48</f>
        <v>0</v>
      </c>
      <c r="V470" s="63"/>
      <c r="W470" s="63"/>
      <c r="X470" s="4">
        <f>+Paso01!P48</f>
        <v>3348.6862999999998</v>
      </c>
      <c r="Y470" s="4">
        <f>+Paso01!Q48</f>
        <v>3348.6862999999998</v>
      </c>
      <c r="Z470" s="4">
        <f>+Paso01!R48</f>
        <v>3348.6862999999998</v>
      </c>
      <c r="AA470" s="4">
        <f>+Paso01!S48</f>
        <v>3348.6862999999998</v>
      </c>
      <c r="AB470" s="4">
        <f>+Paso01!T48</f>
        <v>3348.6862999999998</v>
      </c>
      <c r="AC470" s="4">
        <f>+Paso01!U48</f>
        <v>3348.6862999999998</v>
      </c>
      <c r="AD470" s="4">
        <f>+Paso01!V48</f>
        <v>3348.6862999999998</v>
      </c>
      <c r="AE470" s="4">
        <f>+Paso01!W48</f>
        <v>3348.6862999999998</v>
      </c>
      <c r="AF470" s="4">
        <f>+Paso01!X48</f>
        <v>3348.6862999999998</v>
      </c>
      <c r="AG470" s="4">
        <f>+Paso01!Y48</f>
        <v>3348.6862999999998</v>
      </c>
      <c r="AH470" s="4">
        <f>+Paso01!Z48</f>
        <v>3348.6862999999998</v>
      </c>
      <c r="AI470" s="4">
        <f>+Paso01!AA48</f>
        <v>3348.6862999999998</v>
      </c>
    </row>
    <row r="471" spans="1:35" hidden="1">
      <c r="A471">
        <v>470</v>
      </c>
      <c r="C471">
        <f t="shared" si="31"/>
        <v>0</v>
      </c>
      <c r="D471" s="4">
        <f t="shared" si="28"/>
        <v>0</v>
      </c>
      <c r="E471" s="4">
        <f t="shared" si="29"/>
        <v>1</v>
      </c>
      <c r="F471" s="4">
        <f t="shared" si="30"/>
        <v>0</v>
      </c>
      <c r="G471" s="63">
        <f>IF(OR(Datos!D$25&gt;Paso02!I471,Datos!D$25=Paso02!I471),Paso02!I471,0)</f>
        <v>0</v>
      </c>
      <c r="H471" s="63">
        <f>IF(OR(Datos!D$24&lt;Paso02!I471,Datos!D$24=Paso02!I471),Paso02!I471,0)</f>
        <v>49706</v>
      </c>
      <c r="I471" s="63">
        <v>49706</v>
      </c>
      <c r="J471" s="30">
        <f>+K470</f>
        <v>0</v>
      </c>
      <c r="V471" s="63"/>
      <c r="W471" s="63"/>
      <c r="X471" s="4">
        <f>+Y470</f>
        <v>3348.6862999999998</v>
      </c>
    </row>
    <row r="472" spans="1:35" hidden="1">
      <c r="A472">
        <v>471</v>
      </c>
      <c r="C472">
        <f t="shared" si="31"/>
        <v>0</v>
      </c>
      <c r="D472" s="4">
        <f t="shared" si="28"/>
        <v>0</v>
      </c>
      <c r="E472" s="4">
        <f t="shared" si="29"/>
        <v>1</v>
      </c>
      <c r="F472" s="4">
        <f t="shared" si="30"/>
        <v>0</v>
      </c>
      <c r="G472" s="63">
        <f>IF(OR(Datos!D$25&gt;Paso02!I472,Datos!D$25=Paso02!I472),Paso02!I472,0)</f>
        <v>0</v>
      </c>
      <c r="H472" s="63">
        <f>IF(OR(Datos!D$24&lt;Paso02!I472,Datos!D$24=Paso02!I472),Paso02!I472,0)</f>
        <v>49735</v>
      </c>
      <c r="I472" s="63">
        <v>49735</v>
      </c>
      <c r="J472" s="30">
        <f>+L470</f>
        <v>0</v>
      </c>
      <c r="V472" s="63"/>
      <c r="W472" s="63"/>
      <c r="X472" s="4">
        <f>+Z470</f>
        <v>3348.6862999999998</v>
      </c>
    </row>
    <row r="473" spans="1:35" hidden="1">
      <c r="A473">
        <v>472</v>
      </c>
      <c r="C473">
        <f t="shared" si="31"/>
        <v>0</v>
      </c>
      <c r="D473" s="4">
        <f t="shared" si="28"/>
        <v>0</v>
      </c>
      <c r="E473" s="4">
        <f t="shared" si="29"/>
        <v>1</v>
      </c>
      <c r="F473" s="4">
        <f t="shared" si="30"/>
        <v>0</v>
      </c>
      <c r="G473" s="63">
        <f>IF(OR(Datos!D$25&gt;Paso02!I473,Datos!D$25=Paso02!I473),Paso02!I473,0)</f>
        <v>0</v>
      </c>
      <c r="H473" s="63">
        <f>IF(OR(Datos!D$24&lt;Paso02!I473,Datos!D$24=Paso02!I473),Paso02!I473,0)</f>
        <v>49766</v>
      </c>
      <c r="I473" s="63">
        <v>49766</v>
      </c>
      <c r="J473" s="30">
        <f>+M470</f>
        <v>0</v>
      </c>
      <c r="V473" s="63"/>
      <c r="W473" s="63"/>
      <c r="X473" s="4">
        <f>+AA470</f>
        <v>3348.6862999999998</v>
      </c>
    </row>
    <row r="474" spans="1:35" hidden="1">
      <c r="A474">
        <v>473</v>
      </c>
      <c r="C474">
        <f t="shared" si="31"/>
        <v>0</v>
      </c>
      <c r="D474" s="4">
        <f t="shared" si="28"/>
        <v>0</v>
      </c>
      <c r="E474" s="4">
        <f t="shared" si="29"/>
        <v>1</v>
      </c>
      <c r="F474" s="4">
        <f t="shared" si="30"/>
        <v>0</v>
      </c>
      <c r="G474" s="63">
        <f>IF(OR(Datos!D$25&gt;Paso02!I474,Datos!D$25=Paso02!I474),Paso02!I474,0)</f>
        <v>0</v>
      </c>
      <c r="H474" s="63">
        <f>IF(OR(Datos!D$24&lt;Paso02!I474,Datos!D$24=Paso02!I474),Paso02!I474,0)</f>
        <v>49796</v>
      </c>
      <c r="I474" s="63">
        <v>49796</v>
      </c>
      <c r="J474" s="30">
        <f>+N470</f>
        <v>0</v>
      </c>
      <c r="V474" s="63"/>
      <c r="W474" s="63"/>
      <c r="X474" s="4">
        <f>+AB470</f>
        <v>3348.6862999999998</v>
      </c>
    </row>
    <row r="475" spans="1:35" hidden="1">
      <c r="A475">
        <v>474</v>
      </c>
      <c r="C475">
        <f t="shared" si="31"/>
        <v>0</v>
      </c>
      <c r="D475" s="4">
        <f t="shared" si="28"/>
        <v>0</v>
      </c>
      <c r="E475" s="4">
        <f t="shared" si="29"/>
        <v>1</v>
      </c>
      <c r="F475" s="4">
        <f t="shared" si="30"/>
        <v>0</v>
      </c>
      <c r="G475" s="63">
        <f>IF(OR(Datos!D$25&gt;Paso02!I475,Datos!D$25=Paso02!I475),Paso02!I475,0)</f>
        <v>0</v>
      </c>
      <c r="H475" s="63">
        <f>IF(OR(Datos!D$24&lt;Paso02!I475,Datos!D$24=Paso02!I475),Paso02!I475,0)</f>
        <v>49827</v>
      </c>
      <c r="I475" s="63">
        <v>49827</v>
      </c>
      <c r="J475" s="30">
        <f>+O470</f>
        <v>0</v>
      </c>
      <c r="V475" s="63"/>
      <c r="W475" s="63"/>
      <c r="X475" s="4">
        <f>+AC470</f>
        <v>3348.6862999999998</v>
      </c>
    </row>
    <row r="476" spans="1:35" hidden="1">
      <c r="A476">
        <v>475</v>
      </c>
      <c r="C476">
        <f t="shared" si="31"/>
        <v>0</v>
      </c>
      <c r="D476" s="4">
        <f t="shared" si="28"/>
        <v>0</v>
      </c>
      <c r="E476" s="4">
        <f t="shared" si="29"/>
        <v>1</v>
      </c>
      <c r="F476" s="4">
        <f t="shared" si="30"/>
        <v>0</v>
      </c>
      <c r="G476" s="63">
        <f>IF(OR(Datos!D$25&gt;Paso02!I476,Datos!D$25=Paso02!I476),Paso02!I476,0)</f>
        <v>0</v>
      </c>
      <c r="H476" s="63">
        <f>IF(OR(Datos!D$24&lt;Paso02!I476,Datos!D$24=Paso02!I476),Paso02!I476,0)</f>
        <v>49857</v>
      </c>
      <c r="I476" s="63">
        <v>49857</v>
      </c>
      <c r="J476" s="30">
        <f>+P470</f>
        <v>0</v>
      </c>
      <c r="V476" s="63"/>
      <c r="W476" s="63"/>
      <c r="X476" s="4">
        <f>+AD470</f>
        <v>3348.6862999999998</v>
      </c>
    </row>
    <row r="477" spans="1:35" hidden="1">
      <c r="A477">
        <v>476</v>
      </c>
      <c r="C477">
        <f t="shared" si="31"/>
        <v>0</v>
      </c>
      <c r="D477" s="4">
        <f t="shared" si="28"/>
        <v>0</v>
      </c>
      <c r="E477" s="4">
        <f t="shared" si="29"/>
        <v>1</v>
      </c>
      <c r="F477" s="4">
        <f t="shared" si="30"/>
        <v>0</v>
      </c>
      <c r="G477" s="63">
        <f>IF(OR(Datos!D$25&gt;Paso02!I477,Datos!D$25=Paso02!I477),Paso02!I477,0)</f>
        <v>0</v>
      </c>
      <c r="H477" s="63">
        <f>IF(OR(Datos!D$24&lt;Paso02!I477,Datos!D$24=Paso02!I477),Paso02!I477,0)</f>
        <v>49888</v>
      </c>
      <c r="I477" s="63">
        <v>49888</v>
      </c>
      <c r="J477" s="30">
        <f>+Q470</f>
        <v>0</v>
      </c>
      <c r="V477" s="63"/>
      <c r="W477" s="63"/>
      <c r="X477" s="4">
        <f>+AE470</f>
        <v>3348.6862999999998</v>
      </c>
    </row>
    <row r="478" spans="1:35" hidden="1">
      <c r="A478">
        <v>477</v>
      </c>
      <c r="C478">
        <f t="shared" si="31"/>
        <v>0</v>
      </c>
      <c r="D478" s="4">
        <f t="shared" si="28"/>
        <v>0</v>
      </c>
      <c r="E478" s="4">
        <f t="shared" si="29"/>
        <v>1</v>
      </c>
      <c r="F478" s="4">
        <f t="shared" si="30"/>
        <v>0</v>
      </c>
      <c r="G478" s="63">
        <f>IF(OR(Datos!D$25&gt;Paso02!I478,Datos!D$25=Paso02!I478),Paso02!I478,0)</f>
        <v>0</v>
      </c>
      <c r="H478" s="63">
        <f>IF(OR(Datos!D$24&lt;Paso02!I478,Datos!D$24=Paso02!I478),Paso02!I478,0)</f>
        <v>49919</v>
      </c>
      <c r="I478" s="63">
        <v>49919</v>
      </c>
      <c r="J478" s="30">
        <f>+R470</f>
        <v>0</v>
      </c>
      <c r="V478" s="63"/>
      <c r="W478" s="63"/>
      <c r="X478" s="4">
        <f>+AF470</f>
        <v>3348.6862999999998</v>
      </c>
    </row>
    <row r="479" spans="1:35" hidden="1">
      <c r="A479">
        <v>478</v>
      </c>
      <c r="C479">
        <f t="shared" si="31"/>
        <v>0</v>
      </c>
      <c r="D479" s="4">
        <f t="shared" si="28"/>
        <v>0</v>
      </c>
      <c r="E479" s="4">
        <f t="shared" si="29"/>
        <v>1</v>
      </c>
      <c r="F479" s="4">
        <f t="shared" si="30"/>
        <v>0</v>
      </c>
      <c r="G479" s="63">
        <f>IF(OR(Datos!D$25&gt;Paso02!I479,Datos!D$25=Paso02!I479),Paso02!I479,0)</f>
        <v>0</v>
      </c>
      <c r="H479" s="63">
        <f>IF(OR(Datos!D$24&lt;Paso02!I479,Datos!D$24=Paso02!I479),Paso02!I479,0)</f>
        <v>49949</v>
      </c>
      <c r="I479" s="63">
        <v>49949</v>
      </c>
      <c r="J479" s="30">
        <f>+S470</f>
        <v>0</v>
      </c>
      <c r="V479" s="63"/>
      <c r="W479" s="63"/>
      <c r="X479" s="4">
        <f>+AG470</f>
        <v>3348.6862999999998</v>
      </c>
    </row>
    <row r="480" spans="1:35" hidden="1">
      <c r="A480">
        <v>479</v>
      </c>
      <c r="C480">
        <f t="shared" si="31"/>
        <v>0</v>
      </c>
      <c r="D480" s="4">
        <f t="shared" si="28"/>
        <v>0</v>
      </c>
      <c r="E480" s="4">
        <f t="shared" si="29"/>
        <v>1</v>
      </c>
      <c r="F480" s="4">
        <f t="shared" si="30"/>
        <v>0</v>
      </c>
      <c r="G480" s="63">
        <f>IF(OR(Datos!D$25&gt;Paso02!I480,Datos!D$25=Paso02!I480),Paso02!I480,0)</f>
        <v>0</v>
      </c>
      <c r="H480" s="63">
        <f>IF(OR(Datos!D$24&lt;Paso02!I480,Datos!D$24=Paso02!I480),Paso02!I480,0)</f>
        <v>49980</v>
      </c>
      <c r="I480" s="63">
        <v>49980</v>
      </c>
      <c r="J480" s="30">
        <f>+T470</f>
        <v>0</v>
      </c>
      <c r="V480" s="63"/>
      <c r="W480" s="63"/>
      <c r="X480" s="4">
        <f>+AH470</f>
        <v>3348.6862999999998</v>
      </c>
    </row>
    <row r="481" spans="1:35" hidden="1">
      <c r="A481">
        <v>480</v>
      </c>
      <c r="C481">
        <f t="shared" si="31"/>
        <v>0</v>
      </c>
      <c r="D481" s="4">
        <f t="shared" si="28"/>
        <v>0</v>
      </c>
      <c r="E481" s="4">
        <f t="shared" si="29"/>
        <v>1</v>
      </c>
      <c r="F481" s="4">
        <f t="shared" si="30"/>
        <v>0</v>
      </c>
      <c r="G481" s="63">
        <f>IF(OR(Datos!D$25&gt;Paso02!I481,Datos!D$25=Paso02!I481),Paso02!I481,0)</f>
        <v>0</v>
      </c>
      <c r="H481" s="63">
        <f>IF(OR(Datos!D$24&lt;Paso02!I481,Datos!D$24=Paso02!I481),Paso02!I481,0)</f>
        <v>50010</v>
      </c>
      <c r="I481" s="63">
        <v>50010</v>
      </c>
      <c r="J481" s="30">
        <f>+U470</f>
        <v>0</v>
      </c>
      <c r="V481" s="63"/>
      <c r="W481" s="63"/>
      <c r="X481" s="4">
        <f>+AI470</f>
        <v>3348.6862999999998</v>
      </c>
    </row>
    <row r="482" spans="1:35" hidden="1">
      <c r="A482">
        <v>481</v>
      </c>
      <c r="C482">
        <f t="shared" si="31"/>
        <v>0</v>
      </c>
      <c r="D482" s="4">
        <f t="shared" si="28"/>
        <v>0</v>
      </c>
      <c r="E482" s="4">
        <f t="shared" si="29"/>
        <v>1</v>
      </c>
      <c r="F482" s="4">
        <f t="shared" si="30"/>
        <v>0</v>
      </c>
      <c r="G482" s="63">
        <f>IF(OR(Datos!D$25&gt;Paso02!I482,Datos!D$25=Paso02!I482),Paso02!I482,0)</f>
        <v>0</v>
      </c>
      <c r="H482" s="63">
        <f>IF(OR(Datos!D$24&lt;Paso02!I482,Datos!D$24=Paso02!I482),Paso02!I482,0)</f>
        <v>50041</v>
      </c>
      <c r="I482" s="63">
        <v>50041</v>
      </c>
      <c r="J482" s="30">
        <f>+Paso01!B49</f>
        <v>0</v>
      </c>
      <c r="K482" s="30">
        <f>+Paso01!C49</f>
        <v>0</v>
      </c>
      <c r="L482" s="30">
        <f>+Paso01!D49</f>
        <v>0</v>
      </c>
      <c r="M482" s="30">
        <f>+Paso01!E49</f>
        <v>0</v>
      </c>
      <c r="N482" s="30">
        <f>+Paso01!F49</f>
        <v>0</v>
      </c>
      <c r="O482" s="30">
        <f>+Paso01!G49</f>
        <v>0</v>
      </c>
      <c r="P482" s="30">
        <f>+Paso01!H49</f>
        <v>0</v>
      </c>
      <c r="Q482" s="30">
        <f>+Paso01!I49</f>
        <v>0</v>
      </c>
      <c r="R482" s="30">
        <f>+Paso01!J49</f>
        <v>0</v>
      </c>
      <c r="S482" s="30">
        <f>+Paso01!K49</f>
        <v>0</v>
      </c>
      <c r="T482" s="30">
        <f>+Paso01!L49</f>
        <v>0</v>
      </c>
      <c r="U482" s="30">
        <f>+Paso01!M49</f>
        <v>0</v>
      </c>
      <c r="V482" s="63"/>
      <c r="W482" s="63"/>
      <c r="X482" s="4">
        <f>+Paso01!P49</f>
        <v>3395.7212999999997</v>
      </c>
      <c r="Y482" s="4">
        <f>+Paso01!Q49</f>
        <v>3395.7212999999997</v>
      </c>
      <c r="Z482" s="4">
        <f>+Paso01!R49</f>
        <v>3395.7212999999997</v>
      </c>
      <c r="AA482" s="4">
        <f>+Paso01!S49</f>
        <v>3395.7212999999997</v>
      </c>
      <c r="AB482" s="4">
        <f>+Paso01!T49</f>
        <v>3395.7212999999997</v>
      </c>
      <c r="AC482" s="4">
        <f>+Paso01!U49</f>
        <v>3395.7212999999997</v>
      </c>
      <c r="AD482" s="4">
        <f>+Paso01!V49</f>
        <v>3395.7212999999997</v>
      </c>
      <c r="AE482" s="4">
        <f>+Paso01!W49</f>
        <v>3395.7212999999997</v>
      </c>
      <c r="AF482" s="4">
        <f>+Paso01!X49</f>
        <v>3395.7212999999997</v>
      </c>
      <c r="AG482" s="4">
        <f>+Paso01!Y49</f>
        <v>3395.7212999999997</v>
      </c>
      <c r="AH482" s="4">
        <f>+Paso01!Z49</f>
        <v>3395.7212999999997</v>
      </c>
      <c r="AI482" s="4">
        <f>+Paso01!AA49</f>
        <v>3395.7212999999997</v>
      </c>
    </row>
    <row r="483" spans="1:35" hidden="1">
      <c r="A483">
        <v>482</v>
      </c>
      <c r="C483">
        <f t="shared" si="31"/>
        <v>0</v>
      </c>
      <c r="D483" s="4">
        <f t="shared" si="28"/>
        <v>0</v>
      </c>
      <c r="E483" s="4">
        <f t="shared" si="29"/>
        <v>1</v>
      </c>
      <c r="F483" s="4">
        <f t="shared" si="30"/>
        <v>0</v>
      </c>
      <c r="G483" s="63">
        <f>IF(OR(Datos!D$25&gt;Paso02!I483,Datos!D$25=Paso02!I483),Paso02!I483,0)</f>
        <v>0</v>
      </c>
      <c r="H483" s="63">
        <f>IF(OR(Datos!D$24&lt;Paso02!I483,Datos!D$24=Paso02!I483),Paso02!I483,0)</f>
        <v>50072</v>
      </c>
      <c r="I483" s="63">
        <v>50072</v>
      </c>
      <c r="J483" s="30">
        <f>+K482</f>
        <v>0</v>
      </c>
      <c r="V483" s="63"/>
      <c r="W483" s="63"/>
      <c r="X483" s="4">
        <f>+Y482</f>
        <v>3395.7212999999997</v>
      </c>
    </row>
    <row r="484" spans="1:35" hidden="1">
      <c r="A484">
        <v>483</v>
      </c>
      <c r="C484">
        <f t="shared" si="31"/>
        <v>0</v>
      </c>
      <c r="D484" s="4">
        <f t="shared" si="28"/>
        <v>0</v>
      </c>
      <c r="E484" s="4">
        <f t="shared" si="29"/>
        <v>1</v>
      </c>
      <c r="F484" s="4">
        <f t="shared" si="30"/>
        <v>0</v>
      </c>
      <c r="G484" s="63">
        <f>IF(OR(Datos!D$25&gt;Paso02!I484,Datos!D$25=Paso02!I484),Paso02!I484,0)</f>
        <v>0</v>
      </c>
      <c r="H484" s="63">
        <f>IF(OR(Datos!D$24&lt;Paso02!I484,Datos!D$24=Paso02!I484),Paso02!I484,0)</f>
        <v>50100</v>
      </c>
      <c r="I484" s="63">
        <v>50100</v>
      </c>
      <c r="J484" s="30">
        <f>+L482</f>
        <v>0</v>
      </c>
      <c r="V484" s="63"/>
      <c r="W484" s="63"/>
      <c r="X484" s="4">
        <f>+Z482</f>
        <v>3395.7212999999997</v>
      </c>
    </row>
    <row r="485" spans="1:35" hidden="1">
      <c r="A485">
        <v>484</v>
      </c>
      <c r="C485">
        <f t="shared" si="31"/>
        <v>0</v>
      </c>
      <c r="D485" s="4">
        <f t="shared" si="28"/>
        <v>0</v>
      </c>
      <c r="E485" s="4">
        <f t="shared" si="29"/>
        <v>1</v>
      </c>
      <c r="F485" s="4">
        <f t="shared" si="30"/>
        <v>0</v>
      </c>
      <c r="G485" s="63">
        <f>IF(OR(Datos!D$25&gt;Paso02!I485,Datos!D$25=Paso02!I485),Paso02!I485,0)</f>
        <v>0</v>
      </c>
      <c r="H485" s="63">
        <f>IF(OR(Datos!D$24&lt;Paso02!I485,Datos!D$24=Paso02!I485),Paso02!I485,0)</f>
        <v>50131</v>
      </c>
      <c r="I485" s="63">
        <v>50131</v>
      </c>
      <c r="J485" s="30">
        <f>+M482</f>
        <v>0</v>
      </c>
      <c r="V485" s="63"/>
      <c r="W485" s="63"/>
      <c r="X485" s="4">
        <f>+AA482</f>
        <v>3395.7212999999997</v>
      </c>
    </row>
    <row r="486" spans="1:35" hidden="1">
      <c r="A486">
        <v>485</v>
      </c>
      <c r="C486">
        <f t="shared" si="31"/>
        <v>0</v>
      </c>
      <c r="D486" s="4">
        <f t="shared" si="28"/>
        <v>0</v>
      </c>
      <c r="E486" s="4">
        <f t="shared" si="29"/>
        <v>1</v>
      </c>
      <c r="F486" s="4">
        <f t="shared" si="30"/>
        <v>0</v>
      </c>
      <c r="G486" s="63">
        <f>IF(OR(Datos!D$25&gt;Paso02!I486,Datos!D$25=Paso02!I486),Paso02!I486,0)</f>
        <v>0</v>
      </c>
      <c r="H486" s="63">
        <f>IF(OR(Datos!D$24&lt;Paso02!I486,Datos!D$24=Paso02!I486),Paso02!I486,0)</f>
        <v>50161</v>
      </c>
      <c r="I486" s="63">
        <v>50161</v>
      </c>
      <c r="J486" s="30">
        <f>+N482</f>
        <v>0</v>
      </c>
      <c r="V486" s="63"/>
      <c r="W486" s="63"/>
      <c r="X486" s="4">
        <f>+AB482</f>
        <v>3395.7212999999997</v>
      </c>
    </row>
    <row r="487" spans="1:35" hidden="1">
      <c r="A487">
        <v>486</v>
      </c>
      <c r="C487">
        <f t="shared" si="31"/>
        <v>0</v>
      </c>
      <c r="D487" s="4">
        <f t="shared" si="28"/>
        <v>0</v>
      </c>
      <c r="E487" s="4">
        <f t="shared" si="29"/>
        <v>1</v>
      </c>
      <c r="F487" s="4">
        <f t="shared" si="30"/>
        <v>0</v>
      </c>
      <c r="G487" s="63">
        <f>IF(OR(Datos!D$25&gt;Paso02!I487,Datos!D$25=Paso02!I487),Paso02!I487,0)</f>
        <v>0</v>
      </c>
      <c r="H487" s="63">
        <f>IF(OR(Datos!D$24&lt;Paso02!I487,Datos!D$24=Paso02!I487),Paso02!I487,0)</f>
        <v>50192</v>
      </c>
      <c r="I487" s="63">
        <v>50192</v>
      </c>
      <c r="J487" s="30">
        <f>+O482</f>
        <v>0</v>
      </c>
      <c r="V487" s="63"/>
      <c r="W487" s="63"/>
      <c r="X487" s="4">
        <f>+AC482</f>
        <v>3395.7212999999997</v>
      </c>
    </row>
    <row r="488" spans="1:35" hidden="1">
      <c r="A488">
        <v>487</v>
      </c>
      <c r="C488">
        <f t="shared" si="31"/>
        <v>0</v>
      </c>
      <c r="D488" s="4">
        <f t="shared" si="28"/>
        <v>0</v>
      </c>
      <c r="E488" s="4">
        <f t="shared" si="29"/>
        <v>1</v>
      </c>
      <c r="F488" s="4">
        <f t="shared" si="30"/>
        <v>0</v>
      </c>
      <c r="G488" s="63">
        <f>IF(OR(Datos!D$25&gt;Paso02!I488,Datos!D$25=Paso02!I488),Paso02!I488,0)</f>
        <v>0</v>
      </c>
      <c r="H488" s="63">
        <f>IF(OR(Datos!D$24&lt;Paso02!I488,Datos!D$24=Paso02!I488),Paso02!I488,0)</f>
        <v>50222</v>
      </c>
      <c r="I488" s="63">
        <v>50222</v>
      </c>
      <c r="J488" s="30">
        <f>+P482</f>
        <v>0</v>
      </c>
      <c r="V488" s="63"/>
      <c r="W488" s="63"/>
      <c r="X488" s="4">
        <f>+AD482</f>
        <v>3395.7212999999997</v>
      </c>
    </row>
    <row r="489" spans="1:35" hidden="1">
      <c r="A489">
        <v>488</v>
      </c>
      <c r="C489">
        <f t="shared" si="31"/>
        <v>0</v>
      </c>
      <c r="D489" s="4">
        <f t="shared" si="28"/>
        <v>0</v>
      </c>
      <c r="E489" s="4">
        <f t="shared" si="29"/>
        <v>1</v>
      </c>
      <c r="F489" s="4">
        <f t="shared" si="30"/>
        <v>0</v>
      </c>
      <c r="G489" s="63">
        <f>IF(OR(Datos!D$25&gt;Paso02!I489,Datos!D$25=Paso02!I489),Paso02!I489,0)</f>
        <v>0</v>
      </c>
      <c r="H489" s="63">
        <f>IF(OR(Datos!D$24&lt;Paso02!I489,Datos!D$24=Paso02!I489),Paso02!I489,0)</f>
        <v>50253</v>
      </c>
      <c r="I489" s="63">
        <v>50253</v>
      </c>
      <c r="J489" s="30">
        <f>+Q482</f>
        <v>0</v>
      </c>
      <c r="V489" s="63"/>
      <c r="W489" s="63"/>
      <c r="X489" s="4">
        <f>+AE482</f>
        <v>3395.7212999999997</v>
      </c>
    </row>
    <row r="490" spans="1:35" hidden="1">
      <c r="A490">
        <v>489</v>
      </c>
      <c r="C490">
        <f t="shared" si="31"/>
        <v>0</v>
      </c>
      <c r="D490" s="4">
        <f t="shared" si="28"/>
        <v>0</v>
      </c>
      <c r="E490" s="4">
        <f t="shared" si="29"/>
        <v>1</v>
      </c>
      <c r="F490" s="4">
        <f t="shared" si="30"/>
        <v>0</v>
      </c>
      <c r="G490" s="63">
        <f>IF(OR(Datos!D$25&gt;Paso02!I490,Datos!D$25=Paso02!I490),Paso02!I490,0)</f>
        <v>0</v>
      </c>
      <c r="H490" s="63">
        <f>IF(OR(Datos!D$24&lt;Paso02!I490,Datos!D$24=Paso02!I490),Paso02!I490,0)</f>
        <v>50284</v>
      </c>
      <c r="I490" s="63">
        <v>50284</v>
      </c>
      <c r="J490" s="30">
        <f>+R482</f>
        <v>0</v>
      </c>
      <c r="V490" s="63"/>
      <c r="W490" s="63"/>
      <c r="X490" s="4">
        <f>+AF482</f>
        <v>3395.7212999999997</v>
      </c>
    </row>
    <row r="491" spans="1:35" hidden="1">
      <c r="A491">
        <v>490</v>
      </c>
      <c r="C491">
        <f t="shared" si="31"/>
        <v>0</v>
      </c>
      <c r="D491" s="4">
        <f t="shared" si="28"/>
        <v>0</v>
      </c>
      <c r="E491" s="4">
        <f t="shared" si="29"/>
        <v>1</v>
      </c>
      <c r="F491" s="4">
        <f t="shared" si="30"/>
        <v>0</v>
      </c>
      <c r="G491" s="63">
        <f>IF(OR(Datos!D$25&gt;Paso02!I491,Datos!D$25=Paso02!I491),Paso02!I491,0)</f>
        <v>0</v>
      </c>
      <c r="H491" s="63">
        <f>IF(OR(Datos!D$24&lt;Paso02!I491,Datos!D$24=Paso02!I491),Paso02!I491,0)</f>
        <v>50314</v>
      </c>
      <c r="I491" s="63">
        <v>50314</v>
      </c>
      <c r="J491" s="30">
        <f>+S482</f>
        <v>0</v>
      </c>
      <c r="V491" s="63"/>
      <c r="W491" s="63"/>
      <c r="X491" s="4">
        <f>+AG482</f>
        <v>3395.7212999999997</v>
      </c>
    </row>
    <row r="492" spans="1:35" hidden="1">
      <c r="A492">
        <v>491</v>
      </c>
      <c r="C492">
        <f t="shared" si="31"/>
        <v>0</v>
      </c>
      <c r="D492" s="4">
        <f t="shared" si="28"/>
        <v>0</v>
      </c>
      <c r="E492" s="4">
        <f t="shared" si="29"/>
        <v>1</v>
      </c>
      <c r="F492" s="4">
        <f t="shared" si="30"/>
        <v>0</v>
      </c>
      <c r="G492" s="63">
        <f>IF(OR(Datos!D$25&gt;Paso02!I492,Datos!D$25=Paso02!I492),Paso02!I492,0)</f>
        <v>0</v>
      </c>
      <c r="H492" s="63">
        <f>IF(OR(Datos!D$24&lt;Paso02!I492,Datos!D$24=Paso02!I492),Paso02!I492,0)</f>
        <v>50345</v>
      </c>
      <c r="I492" s="63">
        <v>50345</v>
      </c>
      <c r="J492" s="30">
        <f>+T482</f>
        <v>0</v>
      </c>
      <c r="V492" s="63"/>
      <c r="W492" s="63"/>
      <c r="X492" s="4">
        <f>+AH482</f>
        <v>3395.7212999999997</v>
      </c>
    </row>
    <row r="493" spans="1:35" hidden="1">
      <c r="A493">
        <v>492</v>
      </c>
      <c r="C493">
        <f t="shared" si="31"/>
        <v>0</v>
      </c>
      <c r="D493" s="4">
        <f t="shared" si="28"/>
        <v>0</v>
      </c>
      <c r="E493" s="4">
        <f t="shared" si="29"/>
        <v>1</v>
      </c>
      <c r="F493" s="4">
        <f t="shared" si="30"/>
        <v>0</v>
      </c>
      <c r="G493" s="63">
        <f>IF(OR(Datos!D$25&gt;Paso02!I493,Datos!D$25=Paso02!I493),Paso02!I493,0)</f>
        <v>0</v>
      </c>
      <c r="H493" s="63">
        <f>IF(OR(Datos!D$24&lt;Paso02!I493,Datos!D$24=Paso02!I493),Paso02!I493,0)</f>
        <v>50375</v>
      </c>
      <c r="I493" s="63">
        <v>50375</v>
      </c>
      <c r="J493" s="30">
        <f>+U482</f>
        <v>0</v>
      </c>
      <c r="V493" s="63"/>
      <c r="W493" s="63"/>
      <c r="X493" s="4">
        <f>+AI482</f>
        <v>3395.7212999999997</v>
      </c>
    </row>
    <row r="494" spans="1:35" hidden="1">
      <c r="A494">
        <v>493</v>
      </c>
      <c r="C494">
        <f t="shared" si="31"/>
        <v>0</v>
      </c>
      <c r="D494" s="4">
        <f t="shared" si="28"/>
        <v>0</v>
      </c>
      <c r="E494" s="4">
        <f t="shared" si="29"/>
        <v>1</v>
      </c>
      <c r="F494" s="4">
        <f t="shared" si="30"/>
        <v>0</v>
      </c>
      <c r="G494" s="63">
        <f>IF(OR(Datos!D$25&gt;Paso02!I494,Datos!D$25=Paso02!I494),Paso02!I494,0)</f>
        <v>0</v>
      </c>
      <c r="H494" s="63">
        <f>IF(OR(Datos!D$24&lt;Paso02!I494,Datos!D$24=Paso02!I494),Paso02!I494,0)</f>
        <v>50406</v>
      </c>
      <c r="I494" s="63">
        <v>50406</v>
      </c>
      <c r="J494" s="30">
        <f>+Paso01!B50</f>
        <v>0</v>
      </c>
      <c r="K494" s="30">
        <f>+Paso01!C50</f>
        <v>0</v>
      </c>
      <c r="L494" s="30">
        <f>+Paso01!D50</f>
        <v>0</v>
      </c>
      <c r="M494" s="30">
        <f>+Paso01!E50</f>
        <v>0</v>
      </c>
      <c r="N494" s="30">
        <f>+Paso01!F50</f>
        <v>0</v>
      </c>
      <c r="O494" s="30">
        <f>+Paso01!G50</f>
        <v>0</v>
      </c>
      <c r="P494" s="30">
        <f>+Paso01!H50</f>
        <v>0</v>
      </c>
      <c r="Q494" s="30">
        <f>+Paso01!I50</f>
        <v>0</v>
      </c>
      <c r="R494" s="30">
        <f>+Paso01!J50</f>
        <v>0</v>
      </c>
      <c r="S494" s="30">
        <f>+Paso01!K50</f>
        <v>0</v>
      </c>
      <c r="T494" s="30">
        <f>+Paso01!L50</f>
        <v>0</v>
      </c>
      <c r="U494" s="30">
        <f>+Paso01!M50</f>
        <v>0</v>
      </c>
      <c r="V494" s="63"/>
      <c r="W494" s="63"/>
      <c r="X494" s="4">
        <f>+Paso01!P50</f>
        <v>3395.7212999999997</v>
      </c>
      <c r="Y494" s="4">
        <f>+Paso01!Q50</f>
        <v>3395.7212999999997</v>
      </c>
      <c r="Z494" s="4">
        <f>+Paso01!R50</f>
        <v>3395.7212999999997</v>
      </c>
      <c r="AA494" s="4">
        <f>+Paso01!S50</f>
        <v>3395.7212999999997</v>
      </c>
      <c r="AB494" s="4">
        <f>+Paso01!T50</f>
        <v>3395.7212999999997</v>
      </c>
      <c r="AC494" s="4">
        <f>+Paso01!U50</f>
        <v>3395.7212999999997</v>
      </c>
      <c r="AD494" s="4">
        <f>+Paso01!V50</f>
        <v>3395.7212999999997</v>
      </c>
      <c r="AE494" s="4">
        <f>+Paso01!W50</f>
        <v>3395.7212999999997</v>
      </c>
      <c r="AF494" s="4">
        <f>+Paso01!X50</f>
        <v>3395.7212999999997</v>
      </c>
      <c r="AG494" s="4">
        <f>+Paso01!Y50</f>
        <v>3395.7212999999997</v>
      </c>
      <c r="AH494" s="4">
        <f>+Paso01!Z50</f>
        <v>3395.7212999999997</v>
      </c>
      <c r="AI494" s="4">
        <f>+Paso01!AA50</f>
        <v>3395.7212999999997</v>
      </c>
    </row>
    <row r="495" spans="1:35" hidden="1">
      <c r="A495">
        <v>494</v>
      </c>
      <c r="C495">
        <f t="shared" si="31"/>
        <v>0</v>
      </c>
      <c r="D495" s="4">
        <f t="shared" si="28"/>
        <v>0</v>
      </c>
      <c r="E495" s="4">
        <f t="shared" si="29"/>
        <v>1</v>
      </c>
      <c r="F495" s="4">
        <f t="shared" si="30"/>
        <v>0</v>
      </c>
      <c r="G495" s="63">
        <f>IF(OR(Datos!D$25&gt;Paso02!I495,Datos!D$25=Paso02!I495),Paso02!I495,0)</f>
        <v>0</v>
      </c>
      <c r="H495" s="63">
        <f>IF(OR(Datos!D$24&lt;Paso02!I495,Datos!D$24=Paso02!I495),Paso02!I495,0)</f>
        <v>50437</v>
      </c>
      <c r="I495" s="63">
        <v>50437</v>
      </c>
      <c r="J495" s="30">
        <f>+K494</f>
        <v>0</v>
      </c>
      <c r="V495" s="63"/>
      <c r="W495" s="63"/>
      <c r="X495" s="4">
        <f>+Y494</f>
        <v>3395.7212999999997</v>
      </c>
    </row>
    <row r="496" spans="1:35" hidden="1">
      <c r="A496">
        <v>495</v>
      </c>
      <c r="C496">
        <f t="shared" si="31"/>
        <v>0</v>
      </c>
      <c r="D496" s="4">
        <f t="shared" si="28"/>
        <v>0</v>
      </c>
      <c r="E496" s="4">
        <f t="shared" si="29"/>
        <v>1</v>
      </c>
      <c r="F496" s="4">
        <f t="shared" si="30"/>
        <v>0</v>
      </c>
      <c r="G496" s="63">
        <f>IF(OR(Datos!D$25&gt;Paso02!I496,Datos!D$25=Paso02!I496),Paso02!I496,0)</f>
        <v>0</v>
      </c>
      <c r="H496" s="63">
        <f>IF(OR(Datos!D$24&lt;Paso02!I496,Datos!D$24=Paso02!I496),Paso02!I496,0)</f>
        <v>50465</v>
      </c>
      <c r="I496" s="63">
        <v>50465</v>
      </c>
      <c r="J496" s="30">
        <f>+L494</f>
        <v>0</v>
      </c>
      <c r="V496" s="63"/>
      <c r="W496" s="63"/>
      <c r="X496" s="4">
        <f>+Z494</f>
        <v>3395.7212999999997</v>
      </c>
    </row>
    <row r="497" spans="1:35" hidden="1">
      <c r="A497">
        <v>496</v>
      </c>
      <c r="C497">
        <f t="shared" si="31"/>
        <v>0</v>
      </c>
      <c r="D497" s="4">
        <f t="shared" si="28"/>
        <v>0</v>
      </c>
      <c r="E497" s="4">
        <f t="shared" si="29"/>
        <v>1</v>
      </c>
      <c r="F497" s="4">
        <f t="shared" si="30"/>
        <v>0</v>
      </c>
      <c r="G497" s="63">
        <f>IF(OR(Datos!D$25&gt;Paso02!I497,Datos!D$25=Paso02!I497),Paso02!I497,0)</f>
        <v>0</v>
      </c>
      <c r="H497" s="63">
        <f>IF(OR(Datos!D$24&lt;Paso02!I497,Datos!D$24=Paso02!I497),Paso02!I497,0)</f>
        <v>50496</v>
      </c>
      <c r="I497" s="63">
        <v>50496</v>
      </c>
      <c r="J497" s="30">
        <f>+M494</f>
        <v>0</v>
      </c>
      <c r="V497" s="63"/>
      <c r="W497" s="63"/>
      <c r="X497" s="4">
        <f>+AA494</f>
        <v>3395.7212999999997</v>
      </c>
    </row>
    <row r="498" spans="1:35" hidden="1">
      <c r="A498">
        <v>497</v>
      </c>
      <c r="C498">
        <f t="shared" si="31"/>
        <v>0</v>
      </c>
      <c r="D498" s="4">
        <f t="shared" si="28"/>
        <v>0</v>
      </c>
      <c r="E498" s="4">
        <f t="shared" si="29"/>
        <v>1</v>
      </c>
      <c r="F498" s="4">
        <f t="shared" si="30"/>
        <v>0</v>
      </c>
      <c r="G498" s="63">
        <f>IF(OR(Datos!D$25&gt;Paso02!I498,Datos!D$25=Paso02!I498),Paso02!I498,0)</f>
        <v>0</v>
      </c>
      <c r="H498" s="63">
        <f>IF(OR(Datos!D$24&lt;Paso02!I498,Datos!D$24=Paso02!I498),Paso02!I498,0)</f>
        <v>50526</v>
      </c>
      <c r="I498" s="63">
        <v>50526</v>
      </c>
      <c r="J498" s="30">
        <f>+N494</f>
        <v>0</v>
      </c>
      <c r="V498" s="63"/>
      <c r="W498" s="63"/>
      <c r="X498" s="4">
        <f>+AB494</f>
        <v>3395.7212999999997</v>
      </c>
    </row>
    <row r="499" spans="1:35" hidden="1">
      <c r="A499">
        <v>498</v>
      </c>
      <c r="C499">
        <f t="shared" si="31"/>
        <v>0</v>
      </c>
      <c r="D499" s="4">
        <f t="shared" si="28"/>
        <v>0</v>
      </c>
      <c r="E499" s="4">
        <f t="shared" si="29"/>
        <v>1</v>
      </c>
      <c r="F499" s="4">
        <f t="shared" si="30"/>
        <v>0</v>
      </c>
      <c r="G499" s="63">
        <f>IF(OR(Datos!D$25&gt;Paso02!I499,Datos!D$25=Paso02!I499),Paso02!I499,0)</f>
        <v>0</v>
      </c>
      <c r="H499" s="63">
        <f>IF(OR(Datos!D$24&lt;Paso02!I499,Datos!D$24=Paso02!I499),Paso02!I499,0)</f>
        <v>50557</v>
      </c>
      <c r="I499" s="63">
        <v>50557</v>
      </c>
      <c r="J499" s="30">
        <f>+O494</f>
        <v>0</v>
      </c>
      <c r="V499" s="63"/>
      <c r="W499" s="63"/>
      <c r="X499" s="4">
        <f>+AC494</f>
        <v>3395.7212999999997</v>
      </c>
    </row>
    <row r="500" spans="1:35" hidden="1">
      <c r="A500">
        <v>499</v>
      </c>
      <c r="C500">
        <f t="shared" si="31"/>
        <v>0</v>
      </c>
      <c r="D500" s="4">
        <f t="shared" si="28"/>
        <v>0</v>
      </c>
      <c r="E500" s="4">
        <f t="shared" si="29"/>
        <v>1</v>
      </c>
      <c r="F500" s="4">
        <f t="shared" si="30"/>
        <v>0</v>
      </c>
      <c r="G500" s="63">
        <f>IF(OR(Datos!D$25&gt;Paso02!I500,Datos!D$25=Paso02!I500),Paso02!I500,0)</f>
        <v>0</v>
      </c>
      <c r="H500" s="63">
        <f>IF(OR(Datos!D$24&lt;Paso02!I500,Datos!D$24=Paso02!I500),Paso02!I500,0)</f>
        <v>50587</v>
      </c>
      <c r="I500" s="63">
        <v>50587</v>
      </c>
      <c r="J500" s="30">
        <f>+P494</f>
        <v>0</v>
      </c>
      <c r="V500" s="63"/>
      <c r="W500" s="63"/>
      <c r="X500" s="4">
        <f>+AD494</f>
        <v>3395.7212999999997</v>
      </c>
    </row>
    <row r="501" spans="1:35" hidden="1">
      <c r="A501">
        <v>500</v>
      </c>
      <c r="C501">
        <f t="shared" si="31"/>
        <v>0</v>
      </c>
      <c r="D501" s="4">
        <f t="shared" si="28"/>
        <v>0</v>
      </c>
      <c r="E501" s="4">
        <f t="shared" si="29"/>
        <v>1</v>
      </c>
      <c r="F501" s="4">
        <f t="shared" si="30"/>
        <v>0</v>
      </c>
      <c r="G501" s="63">
        <f>IF(OR(Datos!D$25&gt;Paso02!I501,Datos!D$25=Paso02!I501),Paso02!I501,0)</f>
        <v>0</v>
      </c>
      <c r="H501" s="63">
        <f>IF(OR(Datos!D$24&lt;Paso02!I501,Datos!D$24=Paso02!I501),Paso02!I501,0)</f>
        <v>50618</v>
      </c>
      <c r="I501" s="63">
        <v>50618</v>
      </c>
      <c r="J501" s="30">
        <f>+Q494</f>
        <v>0</v>
      </c>
      <c r="V501" s="63"/>
      <c r="W501" s="63"/>
      <c r="X501" s="4">
        <f>+AE494</f>
        <v>3395.7212999999997</v>
      </c>
    </row>
    <row r="502" spans="1:35" hidden="1">
      <c r="A502">
        <v>501</v>
      </c>
      <c r="C502">
        <f t="shared" si="31"/>
        <v>0</v>
      </c>
      <c r="D502" s="4">
        <f t="shared" si="28"/>
        <v>0</v>
      </c>
      <c r="E502" s="4">
        <f t="shared" si="29"/>
        <v>1</v>
      </c>
      <c r="F502" s="4">
        <f t="shared" si="30"/>
        <v>0</v>
      </c>
      <c r="G502" s="63">
        <f>IF(OR(Datos!D$25&gt;Paso02!I502,Datos!D$25=Paso02!I502),Paso02!I502,0)</f>
        <v>0</v>
      </c>
      <c r="H502" s="63">
        <f>IF(OR(Datos!D$24&lt;Paso02!I502,Datos!D$24=Paso02!I502),Paso02!I502,0)</f>
        <v>50649</v>
      </c>
      <c r="I502" s="63">
        <v>50649</v>
      </c>
      <c r="J502" s="30">
        <f>+R494</f>
        <v>0</v>
      </c>
      <c r="V502" s="63"/>
      <c r="W502" s="63"/>
      <c r="X502" s="4">
        <f>+AF494</f>
        <v>3395.7212999999997</v>
      </c>
    </row>
    <row r="503" spans="1:35" hidden="1">
      <c r="A503">
        <v>502</v>
      </c>
      <c r="C503">
        <f t="shared" si="31"/>
        <v>0</v>
      </c>
      <c r="D503" s="4">
        <f t="shared" si="28"/>
        <v>0</v>
      </c>
      <c r="E503" s="4">
        <f t="shared" si="29"/>
        <v>1</v>
      </c>
      <c r="F503" s="4">
        <f t="shared" si="30"/>
        <v>0</v>
      </c>
      <c r="G503" s="63">
        <f>IF(OR(Datos!D$25&gt;Paso02!I503,Datos!D$25=Paso02!I503),Paso02!I503,0)</f>
        <v>0</v>
      </c>
      <c r="H503" s="63">
        <f>IF(OR(Datos!D$24&lt;Paso02!I503,Datos!D$24=Paso02!I503),Paso02!I503,0)</f>
        <v>50679</v>
      </c>
      <c r="I503" s="63">
        <v>50679</v>
      </c>
      <c r="J503" s="30">
        <f>+S494</f>
        <v>0</v>
      </c>
      <c r="V503" s="63"/>
      <c r="W503" s="63"/>
      <c r="X503" s="4">
        <f>+AG494</f>
        <v>3395.7212999999997</v>
      </c>
    </row>
    <row r="504" spans="1:35" hidden="1">
      <c r="A504">
        <v>503</v>
      </c>
      <c r="C504">
        <f t="shared" si="31"/>
        <v>0</v>
      </c>
      <c r="D504" s="4">
        <f t="shared" si="28"/>
        <v>0</v>
      </c>
      <c r="E504" s="4">
        <f t="shared" si="29"/>
        <v>1</v>
      </c>
      <c r="F504" s="4">
        <f t="shared" si="30"/>
        <v>0</v>
      </c>
      <c r="G504" s="63">
        <f>IF(OR(Datos!D$25&gt;Paso02!I504,Datos!D$25=Paso02!I504),Paso02!I504,0)</f>
        <v>0</v>
      </c>
      <c r="H504" s="63">
        <f>IF(OR(Datos!D$24&lt;Paso02!I504,Datos!D$24=Paso02!I504),Paso02!I504,0)</f>
        <v>50710</v>
      </c>
      <c r="I504" s="63">
        <v>50710</v>
      </c>
      <c r="J504" s="30">
        <f>+T494</f>
        <v>0</v>
      </c>
      <c r="V504" s="63"/>
      <c r="W504" s="63"/>
      <c r="X504" s="4">
        <f>+AH494</f>
        <v>3395.7212999999997</v>
      </c>
    </row>
    <row r="505" spans="1:35" hidden="1">
      <c r="A505">
        <v>504</v>
      </c>
      <c r="C505">
        <f t="shared" si="31"/>
        <v>0</v>
      </c>
      <c r="D505" s="4">
        <f t="shared" si="28"/>
        <v>0</v>
      </c>
      <c r="E505" s="4">
        <f t="shared" si="29"/>
        <v>1</v>
      </c>
      <c r="F505" s="4">
        <f t="shared" si="30"/>
        <v>0</v>
      </c>
      <c r="G505" s="63">
        <f>IF(OR(Datos!D$25&gt;Paso02!I505,Datos!D$25=Paso02!I505),Paso02!I505,0)</f>
        <v>0</v>
      </c>
      <c r="H505" s="63">
        <f>IF(OR(Datos!D$24&lt;Paso02!I505,Datos!D$24=Paso02!I505),Paso02!I505,0)</f>
        <v>50740</v>
      </c>
      <c r="I505" s="63">
        <v>50740</v>
      </c>
      <c r="J505" s="30">
        <f>+U494</f>
        <v>0</v>
      </c>
      <c r="V505" s="63"/>
      <c r="W505" s="63"/>
      <c r="X505" s="4">
        <f>+AI494</f>
        <v>3395.7212999999997</v>
      </c>
    </row>
    <row r="506" spans="1:35" hidden="1">
      <c r="A506">
        <v>505</v>
      </c>
      <c r="C506">
        <f t="shared" si="31"/>
        <v>0</v>
      </c>
      <c r="D506" s="4">
        <f t="shared" si="28"/>
        <v>0</v>
      </c>
      <c r="E506" s="4">
        <f t="shared" si="29"/>
        <v>1</v>
      </c>
      <c r="F506" s="4">
        <f t="shared" si="30"/>
        <v>0</v>
      </c>
      <c r="G506" s="63">
        <f>IF(OR(Datos!D$25&gt;Paso02!I506,Datos!D$25=Paso02!I506),Paso02!I506,0)</f>
        <v>0</v>
      </c>
      <c r="H506" s="63">
        <f>IF(OR(Datos!D$24&lt;Paso02!I506,Datos!D$24=Paso02!I506),Paso02!I506,0)</f>
        <v>50771</v>
      </c>
      <c r="I506" s="63">
        <v>50771</v>
      </c>
      <c r="J506" s="30">
        <f>+Paso01!B51</f>
        <v>0</v>
      </c>
      <c r="K506" s="30">
        <f>+Paso01!C51</f>
        <v>0</v>
      </c>
      <c r="L506" s="30">
        <f>+Paso01!D51</f>
        <v>0</v>
      </c>
      <c r="M506" s="30">
        <f>+Paso01!E51</f>
        <v>0</v>
      </c>
      <c r="N506" s="30">
        <f>+Paso01!F51</f>
        <v>0</v>
      </c>
      <c r="O506" s="30">
        <f>+Paso01!G51</f>
        <v>0</v>
      </c>
      <c r="P506" s="30">
        <f>+Paso01!H51</f>
        <v>0</v>
      </c>
      <c r="Q506" s="30">
        <f>+Paso01!I51</f>
        <v>0</v>
      </c>
      <c r="R506" s="30">
        <f>+Paso01!J51</f>
        <v>0</v>
      </c>
      <c r="S506" s="30">
        <f>+Paso01!K51</f>
        <v>0</v>
      </c>
      <c r="T506" s="30">
        <f>+Paso01!L51</f>
        <v>0</v>
      </c>
      <c r="U506" s="30">
        <f>+Paso01!M51</f>
        <v>0</v>
      </c>
      <c r="V506" s="63"/>
      <c r="W506" s="63"/>
      <c r="X506" s="4">
        <f>+Paso01!P51</f>
        <v>3395.7212999999997</v>
      </c>
      <c r="Y506" s="4">
        <f>+Paso01!Q51</f>
        <v>3395.7212999999997</v>
      </c>
      <c r="Z506" s="4">
        <f>+Paso01!R51</f>
        <v>3395.7212999999997</v>
      </c>
      <c r="AA506" s="4">
        <f>+Paso01!S51</f>
        <v>3395.7212999999997</v>
      </c>
      <c r="AB506" s="4">
        <f>+Paso01!T51</f>
        <v>3395.7212999999997</v>
      </c>
      <c r="AC506" s="4">
        <f>+Paso01!U51</f>
        <v>3395.7212999999997</v>
      </c>
      <c r="AD506" s="4">
        <f>+Paso01!V51</f>
        <v>3395.7212999999997</v>
      </c>
      <c r="AE506" s="4">
        <f>+Paso01!W51</f>
        <v>3395.7212999999997</v>
      </c>
      <c r="AF506" s="4">
        <f>+Paso01!X51</f>
        <v>3395.7212999999997</v>
      </c>
      <c r="AG506" s="4">
        <f>+Paso01!Y51</f>
        <v>3395.7212999999997</v>
      </c>
      <c r="AH506" s="4">
        <f>+Paso01!Z51</f>
        <v>3395.7212999999997</v>
      </c>
      <c r="AI506" s="4">
        <f>+Paso01!AA51</f>
        <v>3395.7212999999997</v>
      </c>
    </row>
    <row r="507" spans="1:35" hidden="1">
      <c r="A507">
        <v>506</v>
      </c>
      <c r="C507">
        <f t="shared" si="31"/>
        <v>0</v>
      </c>
      <c r="D507" s="4">
        <f t="shared" si="28"/>
        <v>0</v>
      </c>
      <c r="E507" s="4">
        <f t="shared" si="29"/>
        <v>1</v>
      </c>
      <c r="F507" s="4">
        <f t="shared" si="30"/>
        <v>0</v>
      </c>
      <c r="G507" s="63">
        <f>IF(OR(Datos!D$25&gt;Paso02!I507,Datos!D$25=Paso02!I507),Paso02!I507,0)</f>
        <v>0</v>
      </c>
      <c r="H507" s="63">
        <f>IF(OR(Datos!D$24&lt;Paso02!I507,Datos!D$24=Paso02!I507),Paso02!I507,0)</f>
        <v>50802</v>
      </c>
      <c r="I507" s="63">
        <v>50802</v>
      </c>
      <c r="J507" s="30">
        <f>+K506</f>
        <v>0</v>
      </c>
      <c r="V507" s="63"/>
      <c r="W507" s="63"/>
      <c r="X507" s="4">
        <f>+Y506</f>
        <v>3395.7212999999997</v>
      </c>
    </row>
    <row r="508" spans="1:35" hidden="1">
      <c r="A508">
        <v>507</v>
      </c>
      <c r="C508">
        <f t="shared" si="31"/>
        <v>0</v>
      </c>
      <c r="D508" s="4">
        <f t="shared" si="28"/>
        <v>0</v>
      </c>
      <c r="E508" s="4">
        <f t="shared" si="29"/>
        <v>1</v>
      </c>
      <c r="F508" s="4">
        <f t="shared" si="30"/>
        <v>0</v>
      </c>
      <c r="G508" s="63">
        <f>IF(OR(Datos!D$25&gt;Paso02!I508,Datos!D$25=Paso02!I508),Paso02!I508,0)</f>
        <v>0</v>
      </c>
      <c r="H508" s="63">
        <f>IF(OR(Datos!D$24&lt;Paso02!I508,Datos!D$24=Paso02!I508),Paso02!I508,0)</f>
        <v>50830</v>
      </c>
      <c r="I508" s="63">
        <v>50830</v>
      </c>
      <c r="J508" s="30">
        <f>+L506</f>
        <v>0</v>
      </c>
      <c r="V508" s="63"/>
      <c r="W508" s="63"/>
      <c r="X508" s="4">
        <f>+Z506</f>
        <v>3395.7212999999997</v>
      </c>
    </row>
    <row r="509" spans="1:35" hidden="1">
      <c r="A509">
        <v>508</v>
      </c>
      <c r="C509">
        <f t="shared" si="31"/>
        <v>0</v>
      </c>
      <c r="D509" s="4">
        <f t="shared" si="28"/>
        <v>0</v>
      </c>
      <c r="E509" s="4">
        <f t="shared" si="29"/>
        <v>1</v>
      </c>
      <c r="F509" s="4">
        <f t="shared" si="30"/>
        <v>0</v>
      </c>
      <c r="G509" s="63">
        <f>IF(OR(Datos!D$25&gt;Paso02!I509,Datos!D$25=Paso02!I509),Paso02!I509,0)</f>
        <v>0</v>
      </c>
      <c r="H509" s="63">
        <f>IF(OR(Datos!D$24&lt;Paso02!I509,Datos!D$24=Paso02!I509),Paso02!I509,0)</f>
        <v>50861</v>
      </c>
      <c r="I509" s="63">
        <v>50861</v>
      </c>
      <c r="J509" s="30">
        <f>+M506</f>
        <v>0</v>
      </c>
      <c r="V509" s="63"/>
      <c r="W509" s="63"/>
      <c r="X509" s="4">
        <f>+AA506</f>
        <v>3395.7212999999997</v>
      </c>
    </row>
    <row r="510" spans="1:35" hidden="1">
      <c r="A510">
        <v>509</v>
      </c>
      <c r="C510">
        <f t="shared" si="31"/>
        <v>0</v>
      </c>
      <c r="D510" s="4">
        <f t="shared" si="28"/>
        <v>0</v>
      </c>
      <c r="E510" s="4">
        <f t="shared" si="29"/>
        <v>1</v>
      </c>
      <c r="F510" s="4">
        <f t="shared" si="30"/>
        <v>0</v>
      </c>
      <c r="G510" s="63">
        <f>IF(OR(Datos!D$25&gt;Paso02!I510,Datos!D$25=Paso02!I510),Paso02!I510,0)</f>
        <v>0</v>
      </c>
      <c r="H510" s="63">
        <f>IF(OR(Datos!D$24&lt;Paso02!I510,Datos!D$24=Paso02!I510),Paso02!I510,0)</f>
        <v>50891</v>
      </c>
      <c r="I510" s="63">
        <v>50891</v>
      </c>
      <c r="J510" s="30">
        <f>+N506</f>
        <v>0</v>
      </c>
      <c r="V510" s="63"/>
      <c r="W510" s="63"/>
      <c r="X510" s="4">
        <f>+AB506</f>
        <v>3395.7212999999997</v>
      </c>
    </row>
    <row r="511" spans="1:35" hidden="1">
      <c r="A511">
        <v>510</v>
      </c>
      <c r="C511">
        <f t="shared" si="31"/>
        <v>0</v>
      </c>
      <c r="D511" s="4">
        <f t="shared" si="28"/>
        <v>0</v>
      </c>
      <c r="E511" s="4">
        <f t="shared" si="29"/>
        <v>1</v>
      </c>
      <c r="F511" s="4">
        <f t="shared" si="30"/>
        <v>0</v>
      </c>
      <c r="G511" s="63">
        <f>IF(OR(Datos!D$25&gt;Paso02!I511,Datos!D$25=Paso02!I511),Paso02!I511,0)</f>
        <v>0</v>
      </c>
      <c r="H511" s="63">
        <f>IF(OR(Datos!D$24&lt;Paso02!I511,Datos!D$24=Paso02!I511),Paso02!I511,0)</f>
        <v>50922</v>
      </c>
      <c r="I511" s="63">
        <v>50922</v>
      </c>
      <c r="J511" s="30">
        <f>+O506</f>
        <v>0</v>
      </c>
      <c r="V511" s="63"/>
      <c r="W511" s="63"/>
      <c r="X511" s="4">
        <f>+AC506</f>
        <v>3395.7212999999997</v>
      </c>
    </row>
    <row r="512" spans="1:35" hidden="1">
      <c r="A512">
        <v>511</v>
      </c>
      <c r="C512">
        <f t="shared" si="31"/>
        <v>0</v>
      </c>
      <c r="D512" s="4">
        <f t="shared" si="28"/>
        <v>0</v>
      </c>
      <c r="E512" s="4">
        <f t="shared" si="29"/>
        <v>1</v>
      </c>
      <c r="F512" s="4">
        <f t="shared" si="30"/>
        <v>0</v>
      </c>
      <c r="G512" s="63">
        <f>IF(OR(Datos!D$25&gt;Paso02!I512,Datos!D$25=Paso02!I512),Paso02!I512,0)</f>
        <v>0</v>
      </c>
      <c r="H512" s="63">
        <f>IF(OR(Datos!D$24&lt;Paso02!I512,Datos!D$24=Paso02!I512),Paso02!I512,0)</f>
        <v>50952</v>
      </c>
      <c r="I512" s="63">
        <v>50952</v>
      </c>
      <c r="J512" s="30">
        <f>+P506</f>
        <v>0</v>
      </c>
      <c r="V512" s="63"/>
      <c r="W512" s="63"/>
      <c r="X512" s="4">
        <f>+AD506</f>
        <v>3395.7212999999997</v>
      </c>
    </row>
    <row r="513" spans="1:24" hidden="1">
      <c r="A513">
        <v>512</v>
      </c>
      <c r="C513">
        <f t="shared" si="31"/>
        <v>0</v>
      </c>
      <c r="D513" s="4">
        <f t="shared" si="28"/>
        <v>0</v>
      </c>
      <c r="E513" s="4">
        <f t="shared" si="29"/>
        <v>1</v>
      </c>
      <c r="F513" s="4">
        <f t="shared" si="30"/>
        <v>0</v>
      </c>
      <c r="G513" s="63">
        <f>IF(OR(Datos!D$25&gt;Paso02!I513,Datos!D$25=Paso02!I513),Paso02!I513,0)</f>
        <v>0</v>
      </c>
      <c r="H513" s="63">
        <f>IF(OR(Datos!D$24&lt;Paso02!I513,Datos!D$24=Paso02!I513),Paso02!I513,0)</f>
        <v>50983</v>
      </c>
      <c r="I513" s="63">
        <v>50983</v>
      </c>
      <c r="J513" s="30">
        <f>+Q506</f>
        <v>0</v>
      </c>
      <c r="V513" s="63"/>
      <c r="W513" s="63"/>
      <c r="X513" s="4">
        <f>+AE506</f>
        <v>3395.7212999999997</v>
      </c>
    </row>
    <row r="514" spans="1:24" hidden="1">
      <c r="A514">
        <v>513</v>
      </c>
      <c r="C514">
        <f t="shared" si="31"/>
        <v>0</v>
      </c>
      <c r="D514" s="4">
        <f t="shared" si="28"/>
        <v>0</v>
      </c>
      <c r="E514" s="4">
        <f t="shared" si="29"/>
        <v>1</v>
      </c>
      <c r="F514" s="4">
        <f t="shared" si="30"/>
        <v>0</v>
      </c>
      <c r="G514" s="63">
        <f>IF(OR(Datos!D$25&gt;Paso02!I514,Datos!D$25=Paso02!I514),Paso02!I514,0)</f>
        <v>0</v>
      </c>
      <c r="H514" s="63">
        <f>IF(OR(Datos!D$24&lt;Paso02!I514,Datos!D$24=Paso02!I514),Paso02!I514,0)</f>
        <v>51014</v>
      </c>
      <c r="I514" s="63">
        <v>51014</v>
      </c>
      <c r="J514" s="30">
        <f>+R506</f>
        <v>0</v>
      </c>
      <c r="V514" s="63"/>
      <c r="W514" s="63"/>
      <c r="X514" s="4">
        <f>+AF506</f>
        <v>3395.7212999999997</v>
      </c>
    </row>
    <row r="515" spans="1:24" hidden="1">
      <c r="A515">
        <v>514</v>
      </c>
      <c r="C515">
        <f t="shared" si="31"/>
        <v>0</v>
      </c>
      <c r="D515" s="4">
        <f t="shared" ref="D515:D528" si="32">IF(AND(E515=1,F515=1),1,0)</f>
        <v>0</v>
      </c>
      <c r="E515" s="4">
        <f t="shared" ref="E515:E528" si="33">IF(H515=0,0,1)</f>
        <v>1</v>
      </c>
      <c r="F515" s="4">
        <f t="shared" ref="F515:F528" si="34">IF(G515=0,0,1)</f>
        <v>0</v>
      </c>
      <c r="G515" s="63">
        <f>IF(OR(Datos!D$25&gt;Paso02!I515,Datos!D$25=Paso02!I515),Paso02!I515,0)</f>
        <v>0</v>
      </c>
      <c r="H515" s="63">
        <f>IF(OR(Datos!D$24&lt;Paso02!I515,Datos!D$24=Paso02!I515),Paso02!I515,0)</f>
        <v>51044</v>
      </c>
      <c r="I515" s="63">
        <v>51044</v>
      </c>
      <c r="J515" s="30">
        <f>+S506</f>
        <v>0</v>
      </c>
      <c r="V515" s="63"/>
      <c r="W515" s="63"/>
      <c r="X515" s="4">
        <f>+AG506</f>
        <v>3395.7212999999997</v>
      </c>
    </row>
    <row r="516" spans="1:24" hidden="1">
      <c r="A516">
        <v>515</v>
      </c>
      <c r="C516">
        <f t="shared" ref="C516:C528" si="35">(C515+(+C515*J515)+X516)*D516</f>
        <v>0</v>
      </c>
      <c r="D516" s="4">
        <f t="shared" si="32"/>
        <v>0</v>
      </c>
      <c r="E516" s="4">
        <f t="shared" si="33"/>
        <v>1</v>
      </c>
      <c r="F516" s="4">
        <f t="shared" si="34"/>
        <v>0</v>
      </c>
      <c r="G516" s="63">
        <f>IF(OR(Datos!D$25&gt;Paso02!I516,Datos!D$25=Paso02!I516),Paso02!I516,0)</f>
        <v>0</v>
      </c>
      <c r="H516" s="63">
        <f>IF(OR(Datos!D$24&lt;Paso02!I516,Datos!D$24=Paso02!I516),Paso02!I516,0)</f>
        <v>51075</v>
      </c>
      <c r="I516" s="63">
        <v>51075</v>
      </c>
      <c r="J516" s="30">
        <f>+T506</f>
        <v>0</v>
      </c>
      <c r="V516" s="63"/>
      <c r="W516" s="63"/>
      <c r="X516" s="4">
        <f>+AH506</f>
        <v>3395.7212999999997</v>
      </c>
    </row>
    <row r="517" spans="1:24" hidden="1">
      <c r="A517">
        <v>516</v>
      </c>
      <c r="C517">
        <f t="shared" si="35"/>
        <v>0</v>
      </c>
      <c r="D517" s="4">
        <f t="shared" si="32"/>
        <v>0</v>
      </c>
      <c r="E517" s="4">
        <f t="shared" si="33"/>
        <v>1</v>
      </c>
      <c r="F517" s="4">
        <f t="shared" si="34"/>
        <v>0</v>
      </c>
      <c r="G517" s="63">
        <f>IF(OR(Datos!D$25&gt;Paso02!I517,Datos!D$25=Paso02!I517),Paso02!I517,0)</f>
        <v>0</v>
      </c>
      <c r="H517" s="63">
        <f>IF(OR(Datos!D$24&lt;Paso02!I517,Datos!D$24=Paso02!I517),Paso02!I517,0)</f>
        <v>51105</v>
      </c>
      <c r="I517" s="63">
        <v>51105</v>
      </c>
      <c r="J517" s="30">
        <f>+U506</f>
        <v>0</v>
      </c>
      <c r="V517" s="63"/>
      <c r="W517" s="63"/>
      <c r="X517" s="4">
        <f>+AI506</f>
        <v>3395.7212999999997</v>
      </c>
    </row>
    <row r="518" spans="1:24" hidden="1">
      <c r="A518">
        <v>517</v>
      </c>
      <c r="C518">
        <f t="shared" si="35"/>
        <v>0</v>
      </c>
      <c r="D518" s="4">
        <f t="shared" si="32"/>
        <v>0</v>
      </c>
      <c r="E518" s="4">
        <f t="shared" si="33"/>
        <v>1</v>
      </c>
      <c r="F518" s="4">
        <f t="shared" si="34"/>
        <v>0</v>
      </c>
      <c r="G518" s="63">
        <f>IF(OR(Datos!D$25&gt;Paso02!I518,Datos!D$25=Paso02!I518),Paso02!I518,0)</f>
        <v>0</v>
      </c>
      <c r="H518" s="63">
        <f>IF(OR(Datos!D$24&lt;Paso02!I518,Datos!D$24=Paso02!I518),Paso02!I518,0)</f>
        <v>51136</v>
      </c>
      <c r="I518" s="63">
        <v>51136</v>
      </c>
      <c r="J518" s="30">
        <f>+Paso01!B52</f>
        <v>0</v>
      </c>
      <c r="V518" s="63"/>
      <c r="W518" s="63"/>
      <c r="X518" s="4">
        <f>+Paso01!P52</f>
        <v>0</v>
      </c>
    </row>
    <row r="519" spans="1:24" hidden="1">
      <c r="A519">
        <v>518</v>
      </c>
      <c r="C519">
        <f t="shared" si="35"/>
        <v>0</v>
      </c>
      <c r="D519" s="4">
        <f t="shared" si="32"/>
        <v>0</v>
      </c>
      <c r="E519" s="4">
        <f t="shared" si="33"/>
        <v>1</v>
      </c>
      <c r="F519" s="4">
        <f t="shared" si="34"/>
        <v>0</v>
      </c>
      <c r="G519" s="63">
        <f>IF(OR(Datos!D$25&gt;Paso02!I519,Datos!D$25=Paso02!I519),Paso02!I519,0)</f>
        <v>0</v>
      </c>
      <c r="H519" s="63">
        <f>IF(OR(Datos!D$24&lt;Paso02!I519,Datos!D$24=Paso02!I519),Paso02!I519,0)</f>
        <v>51167</v>
      </c>
      <c r="I519" s="63">
        <v>51167</v>
      </c>
      <c r="J519" s="30">
        <f>+K518</f>
        <v>0</v>
      </c>
      <c r="V519" s="63"/>
      <c r="W519" s="63"/>
      <c r="X519" s="4">
        <f>+Y518</f>
        <v>0</v>
      </c>
    </row>
    <row r="520" spans="1:24" hidden="1">
      <c r="A520">
        <v>519</v>
      </c>
      <c r="C520">
        <f t="shared" si="35"/>
        <v>0</v>
      </c>
      <c r="D520" s="4">
        <f t="shared" si="32"/>
        <v>0</v>
      </c>
      <c r="E520" s="4">
        <f t="shared" si="33"/>
        <v>1</v>
      </c>
      <c r="F520" s="4">
        <f t="shared" si="34"/>
        <v>0</v>
      </c>
      <c r="G520" s="63">
        <f>IF(OR(Datos!D$25&gt;Paso02!I520,Datos!D$25=Paso02!I520),Paso02!I520,0)</f>
        <v>0</v>
      </c>
      <c r="H520" s="63">
        <f>IF(OR(Datos!D$24&lt;Paso02!I520,Datos!D$24=Paso02!I520),Paso02!I520,0)</f>
        <v>51196</v>
      </c>
      <c r="I520" s="63">
        <v>51196</v>
      </c>
      <c r="J520" s="30">
        <f>+L518</f>
        <v>0</v>
      </c>
      <c r="V520" s="63"/>
      <c r="W520" s="63"/>
      <c r="X520" s="4">
        <f>+Z518</f>
        <v>0</v>
      </c>
    </row>
    <row r="521" spans="1:24" hidden="1">
      <c r="A521">
        <v>520</v>
      </c>
      <c r="C521">
        <f t="shared" si="35"/>
        <v>0</v>
      </c>
      <c r="D521" s="4">
        <f t="shared" si="32"/>
        <v>0</v>
      </c>
      <c r="E521" s="4">
        <f t="shared" si="33"/>
        <v>1</v>
      </c>
      <c r="F521" s="4">
        <f t="shared" si="34"/>
        <v>0</v>
      </c>
      <c r="G521" s="63">
        <f>IF(OR(Datos!D$25&gt;Paso02!I521,Datos!D$25=Paso02!I521),Paso02!I521,0)</f>
        <v>0</v>
      </c>
      <c r="H521" s="63">
        <f>IF(OR(Datos!D$24&lt;Paso02!I521,Datos!D$24=Paso02!I521),Paso02!I521,0)</f>
        <v>51227</v>
      </c>
      <c r="I521" s="63">
        <v>51227</v>
      </c>
      <c r="J521" s="30">
        <f>+M518</f>
        <v>0</v>
      </c>
      <c r="V521" s="63"/>
      <c r="W521" s="63"/>
      <c r="X521" s="4">
        <f>+AA518</f>
        <v>0</v>
      </c>
    </row>
    <row r="522" spans="1:24" hidden="1">
      <c r="A522">
        <v>521</v>
      </c>
      <c r="C522">
        <f t="shared" si="35"/>
        <v>0</v>
      </c>
      <c r="D522" s="4">
        <f t="shared" si="32"/>
        <v>0</v>
      </c>
      <c r="E522" s="4">
        <f t="shared" si="33"/>
        <v>1</v>
      </c>
      <c r="F522" s="4">
        <f t="shared" si="34"/>
        <v>0</v>
      </c>
      <c r="G522" s="63">
        <f>IF(OR(Datos!D$25&gt;Paso02!I522,Datos!D$25=Paso02!I522),Paso02!I522,0)</f>
        <v>0</v>
      </c>
      <c r="H522" s="63">
        <f>IF(OR(Datos!D$24&lt;Paso02!I522,Datos!D$24=Paso02!I522),Paso02!I522,0)</f>
        <v>51257</v>
      </c>
      <c r="I522" s="63">
        <v>51257</v>
      </c>
      <c r="J522" s="30">
        <f>+N518</f>
        <v>0</v>
      </c>
      <c r="V522" s="63"/>
      <c r="W522" s="63"/>
      <c r="X522" s="4">
        <f>+AB518</f>
        <v>0</v>
      </c>
    </row>
    <row r="523" spans="1:24" hidden="1">
      <c r="A523">
        <v>522</v>
      </c>
      <c r="C523">
        <f t="shared" si="35"/>
        <v>0</v>
      </c>
      <c r="D523" s="4">
        <f t="shared" si="32"/>
        <v>0</v>
      </c>
      <c r="E523" s="4">
        <f t="shared" si="33"/>
        <v>1</v>
      </c>
      <c r="F523" s="4">
        <f t="shared" si="34"/>
        <v>0</v>
      </c>
      <c r="G523" s="63">
        <f>IF(OR(Datos!D$25&gt;Paso02!I523,Datos!D$25=Paso02!I523),Paso02!I523,0)</f>
        <v>0</v>
      </c>
      <c r="H523" s="63">
        <f>IF(OR(Datos!D$24&lt;Paso02!I523,Datos!D$24=Paso02!I523),Paso02!I523,0)</f>
        <v>51288</v>
      </c>
      <c r="I523" s="63">
        <v>51288</v>
      </c>
      <c r="J523" s="30">
        <f>+O518</f>
        <v>0</v>
      </c>
      <c r="V523" s="63"/>
      <c r="W523" s="63"/>
      <c r="X523" s="4">
        <f>+AC518</f>
        <v>0</v>
      </c>
    </row>
    <row r="524" spans="1:24" hidden="1">
      <c r="A524">
        <v>523</v>
      </c>
      <c r="C524">
        <f t="shared" si="35"/>
        <v>0</v>
      </c>
      <c r="D524" s="4">
        <f t="shared" si="32"/>
        <v>0</v>
      </c>
      <c r="E524" s="4">
        <f t="shared" si="33"/>
        <v>1</v>
      </c>
      <c r="F524" s="4">
        <f t="shared" si="34"/>
        <v>0</v>
      </c>
      <c r="G524" s="63">
        <f>IF(OR(Datos!D$25&gt;Paso02!I524,Datos!D$25=Paso02!I524),Paso02!I524,0)</f>
        <v>0</v>
      </c>
      <c r="H524" s="63">
        <f>IF(OR(Datos!D$24&lt;Paso02!I524,Datos!D$24=Paso02!I524),Paso02!I524,0)</f>
        <v>51318</v>
      </c>
      <c r="I524" s="63">
        <v>51318</v>
      </c>
      <c r="J524" s="30">
        <f>+P518</f>
        <v>0</v>
      </c>
      <c r="V524" s="63"/>
      <c r="W524" s="63"/>
      <c r="X524" s="4">
        <f>+AD518</f>
        <v>0</v>
      </c>
    </row>
    <row r="525" spans="1:24" hidden="1">
      <c r="A525">
        <v>524</v>
      </c>
      <c r="C525">
        <f t="shared" si="35"/>
        <v>0</v>
      </c>
      <c r="D525" s="4">
        <f t="shared" si="32"/>
        <v>0</v>
      </c>
      <c r="E525" s="4">
        <f t="shared" si="33"/>
        <v>1</v>
      </c>
      <c r="F525" s="4">
        <f t="shared" si="34"/>
        <v>0</v>
      </c>
      <c r="G525" s="63">
        <f>IF(OR(Datos!D$25&gt;Paso02!I525,Datos!D$25=Paso02!I525),Paso02!I525,0)</f>
        <v>0</v>
      </c>
      <c r="H525" s="63">
        <f>IF(OR(Datos!D$24&lt;Paso02!I525,Datos!D$24=Paso02!I525),Paso02!I525,0)</f>
        <v>51349</v>
      </c>
      <c r="I525" s="63">
        <v>51349</v>
      </c>
      <c r="J525" s="30">
        <f>+Q518</f>
        <v>0</v>
      </c>
      <c r="V525" s="63"/>
      <c r="W525" s="63"/>
      <c r="X525" s="4">
        <f>+AE518</f>
        <v>0</v>
      </c>
    </row>
    <row r="526" spans="1:24" hidden="1">
      <c r="A526">
        <v>525</v>
      </c>
      <c r="C526">
        <f t="shared" si="35"/>
        <v>0</v>
      </c>
      <c r="D526" s="4">
        <f t="shared" si="32"/>
        <v>0</v>
      </c>
      <c r="E526" s="4">
        <f t="shared" si="33"/>
        <v>1</v>
      </c>
      <c r="F526" s="4">
        <f t="shared" si="34"/>
        <v>0</v>
      </c>
      <c r="G526" s="63">
        <f>IF(OR(Datos!D$25&gt;Paso02!I526,Datos!D$25=Paso02!I526),Paso02!I526,0)</f>
        <v>0</v>
      </c>
      <c r="H526" s="63">
        <f>IF(OR(Datos!D$24&lt;Paso02!I526,Datos!D$24=Paso02!I526),Paso02!I526,0)</f>
        <v>51380</v>
      </c>
      <c r="I526" s="63">
        <v>51380</v>
      </c>
      <c r="J526" s="30">
        <f>+R518</f>
        <v>0</v>
      </c>
      <c r="V526" s="63"/>
      <c r="W526" s="63"/>
      <c r="X526" s="4">
        <f>+AF518</f>
        <v>0</v>
      </c>
    </row>
    <row r="527" spans="1:24" hidden="1">
      <c r="A527">
        <v>526</v>
      </c>
      <c r="C527">
        <f t="shared" si="35"/>
        <v>0</v>
      </c>
      <c r="D527" s="4">
        <f t="shared" si="32"/>
        <v>0</v>
      </c>
      <c r="E527" s="4">
        <f t="shared" si="33"/>
        <v>1</v>
      </c>
      <c r="F527" s="4">
        <f t="shared" si="34"/>
        <v>0</v>
      </c>
      <c r="G527" s="63">
        <f>IF(OR(Datos!D$25&gt;Paso02!I527,Datos!D$25=Paso02!I527),Paso02!I527,0)</f>
        <v>0</v>
      </c>
      <c r="H527" s="63">
        <f>IF(OR(Datos!D$24&lt;Paso02!I527,Datos!D$24=Paso02!I527),Paso02!I527,0)</f>
        <v>51410</v>
      </c>
      <c r="I527" s="63">
        <v>51410</v>
      </c>
      <c r="J527" s="30">
        <f>+S518</f>
        <v>0</v>
      </c>
      <c r="V527" s="63"/>
      <c r="W527" s="63"/>
      <c r="X527" s="4">
        <f>+AG518</f>
        <v>0</v>
      </c>
    </row>
    <row r="528" spans="1:24" hidden="1">
      <c r="A528">
        <v>527</v>
      </c>
      <c r="C528">
        <f t="shared" si="35"/>
        <v>0</v>
      </c>
      <c r="D528" s="4">
        <f t="shared" si="32"/>
        <v>0</v>
      </c>
      <c r="E528" s="4">
        <f t="shared" si="33"/>
        <v>1</v>
      </c>
      <c r="F528" s="4">
        <f t="shared" si="34"/>
        <v>0</v>
      </c>
      <c r="G528" s="63">
        <f>IF(OR(Datos!D$25&gt;Paso02!I528,Datos!D$25=Paso02!I528),Paso02!I528,0)</f>
        <v>0</v>
      </c>
      <c r="H528" s="63">
        <f>IF(OR(Datos!D$24&lt;Paso02!I528,Datos!D$24=Paso02!I528),Paso02!I528,0)</f>
        <v>51441</v>
      </c>
      <c r="I528" s="63">
        <v>51441</v>
      </c>
      <c r="J528" s="30">
        <f>+T518</f>
        <v>0</v>
      </c>
      <c r="V528" s="63"/>
      <c r="W528" s="63"/>
      <c r="X528" s="4">
        <f>+AH518</f>
        <v>0</v>
      </c>
    </row>
    <row r="529" spans="10:24" hidden="1">
      <c r="J529" s="30">
        <f>+U518</f>
        <v>0</v>
      </c>
      <c r="X529" s="4">
        <f>+AI518</f>
        <v>0</v>
      </c>
    </row>
  </sheetData>
  <sheetProtection password="DF4C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F1:V47"/>
  <sheetViews>
    <sheetView topLeftCell="H1048576" workbookViewId="0">
      <selection activeCell="H1" sqref="A1:XFD1048576"/>
    </sheetView>
  </sheetViews>
  <sheetFormatPr baseColWidth="10" defaultRowHeight="15" zeroHeight="1"/>
  <cols>
    <col min="1" max="7" width="0" hidden="1" customWidth="1"/>
    <col min="8" max="8" width="7.7109375" style="40" customWidth="1"/>
    <col min="9" max="21" width="7.7109375" customWidth="1"/>
  </cols>
  <sheetData>
    <row r="1" spans="6:22" hidden="1">
      <c r="H1" s="35"/>
      <c r="I1" s="47" t="s">
        <v>62</v>
      </c>
      <c r="J1" s="47" t="s">
        <v>61</v>
      </c>
      <c r="K1" s="47" t="s">
        <v>60</v>
      </c>
      <c r="L1" s="47" t="s">
        <v>59</v>
      </c>
      <c r="M1" s="47" t="s">
        <v>58</v>
      </c>
      <c r="N1" s="47" t="s">
        <v>57</v>
      </c>
      <c r="O1" s="47" t="s">
        <v>56</v>
      </c>
      <c r="P1" s="47" t="s">
        <v>55</v>
      </c>
      <c r="Q1" s="47" t="s">
        <v>54</v>
      </c>
      <c r="R1" s="47" t="s">
        <v>53</v>
      </c>
      <c r="S1" s="47" t="s">
        <v>52</v>
      </c>
      <c r="T1" s="47" t="s">
        <v>51</v>
      </c>
      <c r="U1" s="65" t="s">
        <v>7</v>
      </c>
      <c r="V1" s="47" t="s">
        <v>133</v>
      </c>
    </row>
    <row r="2" spans="6:22" hidden="1">
      <c r="F2" s="25"/>
      <c r="G2" s="22"/>
      <c r="H2" s="47">
        <v>1997</v>
      </c>
      <c r="I2" s="49">
        <v>3.0000000000000001E-3</v>
      </c>
      <c r="J2" s="49">
        <v>-1E-3</v>
      </c>
      <c r="K2" s="49">
        <v>0</v>
      </c>
      <c r="L2" s="49">
        <v>0</v>
      </c>
      <c r="M2" s="49">
        <v>1E-3</v>
      </c>
      <c r="N2" s="49">
        <v>0</v>
      </c>
      <c r="O2" s="49">
        <v>2E-3</v>
      </c>
      <c r="P2" s="49">
        <v>4.0000000000000001E-3</v>
      </c>
      <c r="Q2" s="49">
        <v>5.0000000000000001E-3</v>
      </c>
      <c r="R2" s="49">
        <v>0</v>
      </c>
      <c r="S2" s="49">
        <v>2E-3</v>
      </c>
      <c r="T2" s="49">
        <v>3.0000000000000001E-3</v>
      </c>
      <c r="U2" s="66">
        <v>0.02</v>
      </c>
      <c r="V2" s="21">
        <f>+U2</f>
        <v>0.02</v>
      </c>
    </row>
    <row r="3" spans="6:22" hidden="1">
      <c r="F3" s="25"/>
      <c r="G3" s="22"/>
      <c r="H3" s="47">
        <v>1998</v>
      </c>
      <c r="I3" s="49">
        <v>2E-3</v>
      </c>
      <c r="J3" s="49">
        <v>-2E-3</v>
      </c>
      <c r="K3" s="49">
        <v>0</v>
      </c>
      <c r="L3" s="49">
        <v>2E-3</v>
      </c>
      <c r="M3" s="49">
        <v>1E-3</v>
      </c>
      <c r="N3" s="49">
        <v>1E-3</v>
      </c>
      <c r="O3" s="49">
        <v>4.0000000000000001E-3</v>
      </c>
      <c r="P3" s="49">
        <v>3.0000000000000001E-3</v>
      </c>
      <c r="Q3" s="49">
        <v>1E-3</v>
      </c>
      <c r="R3" s="49">
        <v>0</v>
      </c>
      <c r="S3" s="49">
        <v>-1E-3</v>
      </c>
      <c r="T3" s="49">
        <v>3.0000000000000001E-3</v>
      </c>
      <c r="U3" s="66">
        <v>1.4E-2</v>
      </c>
      <c r="V3" s="67">
        <f>+V2+U3+(V2*U3)</f>
        <v>3.4280000000000005E-2</v>
      </c>
    </row>
    <row r="4" spans="6:22" hidden="1">
      <c r="F4" s="25"/>
      <c r="G4" s="22"/>
      <c r="H4" s="47">
        <v>1999</v>
      </c>
      <c r="I4" s="49">
        <v>4.0000000000000001E-3</v>
      </c>
      <c r="J4" s="49">
        <v>1E-3</v>
      </c>
      <c r="K4" s="49">
        <v>4.0000000000000001E-3</v>
      </c>
      <c r="L4" s="49">
        <v>4.0000000000000001E-3</v>
      </c>
      <c r="M4" s="49">
        <v>0</v>
      </c>
      <c r="N4" s="49">
        <v>0</v>
      </c>
      <c r="O4" s="49">
        <v>4.0000000000000001E-3</v>
      </c>
      <c r="P4" s="49">
        <v>4.0000000000000001E-3</v>
      </c>
      <c r="Q4" s="49">
        <v>2E-3</v>
      </c>
      <c r="R4" s="49">
        <v>0</v>
      </c>
      <c r="S4" s="49">
        <v>2E-3</v>
      </c>
      <c r="T4" s="49">
        <v>5.0000000000000001E-3</v>
      </c>
      <c r="U4" s="66">
        <v>2.9000000000000001E-2</v>
      </c>
      <c r="V4" s="67">
        <f t="shared" ref="V4:V18" si="0">+V3+U4+(V3*U4)</f>
        <v>6.4274120000000004E-2</v>
      </c>
    </row>
    <row r="5" spans="6:22" hidden="1">
      <c r="F5" s="25"/>
      <c r="G5" s="22"/>
      <c r="H5" s="47">
        <v>2000</v>
      </c>
      <c r="I5" s="49">
        <v>3.0000000000000001E-3</v>
      </c>
      <c r="J5" s="49">
        <v>1E-3</v>
      </c>
      <c r="K5" s="49">
        <v>4.0000000000000001E-3</v>
      </c>
      <c r="L5" s="49">
        <v>4.0000000000000001E-3</v>
      </c>
      <c r="M5" s="49">
        <v>2E-3</v>
      </c>
      <c r="N5" s="49">
        <v>3.0000000000000001E-3</v>
      </c>
      <c r="O5" s="49">
        <v>6.0000000000000001E-3</v>
      </c>
      <c r="P5" s="49">
        <v>4.0000000000000001E-3</v>
      </c>
      <c r="Q5" s="49">
        <v>3.0000000000000001E-3</v>
      </c>
      <c r="R5" s="49">
        <v>3.0000000000000001E-3</v>
      </c>
      <c r="S5" s="49">
        <v>2E-3</v>
      </c>
      <c r="T5" s="49">
        <v>3.0000000000000001E-3</v>
      </c>
      <c r="U5" s="66">
        <v>0.04</v>
      </c>
      <c r="V5" s="67">
        <f t="shared" si="0"/>
        <v>0.1068450848</v>
      </c>
    </row>
    <row r="6" spans="6:22" hidden="1">
      <c r="F6" s="25"/>
      <c r="G6" s="22"/>
      <c r="H6" s="47">
        <v>2001</v>
      </c>
      <c r="I6" s="49">
        <v>0</v>
      </c>
      <c r="J6" s="49">
        <v>3.0000000000000001E-3</v>
      </c>
      <c r="K6" s="49">
        <v>4.0000000000000001E-3</v>
      </c>
      <c r="L6" s="49">
        <v>5.0000000000000001E-3</v>
      </c>
      <c r="M6" s="49">
        <v>4.0000000000000001E-3</v>
      </c>
      <c r="N6" s="49">
        <v>3.0000000000000001E-3</v>
      </c>
      <c r="O6" s="49">
        <v>2E-3</v>
      </c>
      <c r="P6" s="49">
        <v>2E-3</v>
      </c>
      <c r="Q6" s="49">
        <v>0</v>
      </c>
      <c r="R6" s="49">
        <v>-1E-3</v>
      </c>
      <c r="S6" s="49">
        <v>-1E-3</v>
      </c>
      <c r="T6" s="49">
        <v>4.0000000000000001E-3</v>
      </c>
      <c r="U6" s="66">
        <v>2.7E-2</v>
      </c>
      <c r="V6" s="67">
        <f t="shared" si="0"/>
        <v>0.13672990208960001</v>
      </c>
    </row>
    <row r="7" spans="6:22" hidden="1">
      <c r="F7" s="25"/>
      <c r="G7" s="22"/>
      <c r="H7" s="47">
        <v>2002</v>
      </c>
      <c r="I7" s="49">
        <v>-1E-3</v>
      </c>
      <c r="J7" s="49">
        <v>1E-3</v>
      </c>
      <c r="K7" s="49">
        <v>8.0000000000000002E-3</v>
      </c>
      <c r="L7" s="49">
        <v>1.4E-2</v>
      </c>
      <c r="M7" s="49">
        <v>4.0000000000000001E-3</v>
      </c>
      <c r="N7" s="49">
        <v>0</v>
      </c>
      <c r="O7" s="49">
        <v>-7.0000000000000001E-3</v>
      </c>
      <c r="P7" s="49">
        <v>3.0000000000000001E-3</v>
      </c>
      <c r="Q7" s="49">
        <v>4.0000000000000001E-3</v>
      </c>
      <c r="R7" s="49">
        <v>0.01</v>
      </c>
      <c r="S7" s="49">
        <v>2E-3</v>
      </c>
      <c r="T7" s="49">
        <v>3.0000000000000001E-3</v>
      </c>
      <c r="U7" s="66">
        <v>0.04</v>
      </c>
      <c r="V7" s="67">
        <f t="shared" si="0"/>
        <v>0.18219909817318403</v>
      </c>
    </row>
    <row r="8" spans="6:22" hidden="1">
      <c r="F8" s="25"/>
      <c r="G8" s="22"/>
      <c r="H8" s="47">
        <v>2003</v>
      </c>
      <c r="I8" s="49">
        <v>-4.0000000000000001E-3</v>
      </c>
      <c r="J8" s="49">
        <v>2E-3</v>
      </c>
      <c r="K8" s="49">
        <v>7.0000000000000001E-3</v>
      </c>
      <c r="L8" s="49">
        <v>8.0000000000000002E-3</v>
      </c>
      <c r="M8" s="49">
        <v>-1E-3</v>
      </c>
      <c r="N8" s="49">
        <v>1E-3</v>
      </c>
      <c r="O8" s="49">
        <v>-6.0000000000000001E-3</v>
      </c>
      <c r="P8" s="49">
        <v>5.0000000000000001E-3</v>
      </c>
      <c r="Q8" s="49">
        <v>3.0000000000000001E-3</v>
      </c>
      <c r="R8" s="49">
        <v>7.0000000000000001E-3</v>
      </c>
      <c r="S8" s="49">
        <v>3.0000000000000001E-3</v>
      </c>
      <c r="T8" s="49">
        <v>2E-3</v>
      </c>
      <c r="U8" s="66">
        <v>2.5999999999999999E-2</v>
      </c>
      <c r="V8" s="67">
        <f t="shared" si="0"/>
        <v>0.2129362747256868</v>
      </c>
    </row>
    <row r="9" spans="6:22" hidden="1">
      <c r="F9" s="25"/>
      <c r="G9" s="22"/>
      <c r="H9" s="47">
        <v>2004</v>
      </c>
      <c r="I9" s="49">
        <v>-7.0000000000000001E-3</v>
      </c>
      <c r="J9" s="49">
        <v>0</v>
      </c>
      <c r="K9" s="49">
        <v>7.0000000000000001E-3</v>
      </c>
      <c r="L9" s="49">
        <v>1.4E-2</v>
      </c>
      <c r="M9" s="49">
        <v>6.0000000000000001E-3</v>
      </c>
      <c r="N9" s="49">
        <v>2E-3</v>
      </c>
      <c r="O9" s="49">
        <v>-8.0000000000000002E-3</v>
      </c>
      <c r="P9" s="49">
        <v>4.0000000000000001E-3</v>
      </c>
      <c r="Q9" s="49">
        <v>2E-3</v>
      </c>
      <c r="R9" s="49">
        <v>0.01</v>
      </c>
      <c r="S9" s="49">
        <v>2E-3</v>
      </c>
      <c r="T9" s="49">
        <v>-1E-3</v>
      </c>
      <c r="U9" s="66">
        <v>3.2000000000000001E-2</v>
      </c>
      <c r="V9" s="67">
        <f t="shared" si="0"/>
        <v>0.25175023551690878</v>
      </c>
    </row>
    <row r="10" spans="6:22" hidden="1">
      <c r="F10" s="25"/>
      <c r="G10" s="22"/>
      <c r="H10" s="47">
        <v>2005</v>
      </c>
      <c r="I10" s="49">
        <v>-8.0000000000000002E-3</v>
      </c>
      <c r="J10" s="49">
        <v>3.0000000000000001E-3</v>
      </c>
      <c r="K10" s="49">
        <v>8.0000000000000002E-3</v>
      </c>
      <c r="L10" s="49">
        <v>1.4E-2</v>
      </c>
      <c r="M10" s="49">
        <v>2E-3</v>
      </c>
      <c r="N10" s="49">
        <v>2E-3</v>
      </c>
      <c r="O10" s="49">
        <v>-6.0000000000000001E-3</v>
      </c>
      <c r="P10" s="49">
        <v>4.0000000000000001E-3</v>
      </c>
      <c r="Q10" s="49">
        <v>6.0000000000000001E-3</v>
      </c>
      <c r="R10" s="49">
        <v>8.0000000000000002E-3</v>
      </c>
      <c r="S10" s="49">
        <v>2E-3</v>
      </c>
      <c r="T10" s="49">
        <v>2E-3</v>
      </c>
      <c r="U10" s="66">
        <v>3.6999999999999998E-2</v>
      </c>
      <c r="V10" s="67">
        <f t="shared" si="0"/>
        <v>0.29806499423103439</v>
      </c>
    </row>
    <row r="11" spans="6:22" hidden="1">
      <c r="F11" s="25"/>
      <c r="G11" s="22"/>
      <c r="H11" s="47">
        <v>2006</v>
      </c>
      <c r="I11" s="49">
        <v>-4.0000000000000001E-3</v>
      </c>
      <c r="J11" s="49">
        <v>0</v>
      </c>
      <c r="K11" s="49">
        <v>7.0000000000000001E-3</v>
      </c>
      <c r="L11" s="49">
        <v>1.4E-2</v>
      </c>
      <c r="M11" s="49">
        <v>4.0000000000000001E-3</v>
      </c>
      <c r="N11" s="49">
        <v>2E-3</v>
      </c>
      <c r="O11" s="49">
        <v>-6.0000000000000001E-3</v>
      </c>
      <c r="P11" s="49">
        <v>2E-3</v>
      </c>
      <c r="Q11" s="49">
        <v>-2E-3</v>
      </c>
      <c r="R11" s="49">
        <v>4.0000000000000001E-3</v>
      </c>
      <c r="S11" s="49">
        <v>2E-3</v>
      </c>
      <c r="T11" s="49">
        <v>3.0000000000000001E-3</v>
      </c>
      <c r="U11" s="66">
        <v>2.7E-2</v>
      </c>
      <c r="V11" s="67">
        <f t="shared" si="0"/>
        <v>0.33311274907527233</v>
      </c>
    </row>
    <row r="12" spans="6:22" hidden="1">
      <c r="F12" s="25"/>
      <c r="G12" s="22"/>
      <c r="H12" s="47">
        <v>2007</v>
      </c>
      <c r="I12" s="49">
        <v>-7.0000000000000001E-3</v>
      </c>
      <c r="J12" s="49">
        <v>1E-3</v>
      </c>
      <c r="K12" s="49">
        <v>8.0000000000000002E-3</v>
      </c>
      <c r="L12" s="49">
        <v>1.4E-2</v>
      </c>
      <c r="M12" s="49">
        <v>3.0000000000000001E-3</v>
      </c>
      <c r="N12" s="49">
        <v>2E-3</v>
      </c>
      <c r="O12" s="49">
        <v>-7.0000000000000001E-3</v>
      </c>
      <c r="P12" s="49">
        <v>1E-3</v>
      </c>
      <c r="Q12" s="49">
        <v>3.0000000000000001E-3</v>
      </c>
      <c r="R12" s="49">
        <v>1.2999999999999999E-2</v>
      </c>
      <c r="S12" s="49">
        <v>7.0000000000000001E-3</v>
      </c>
      <c r="T12" s="49">
        <v>4.0000000000000001E-3</v>
      </c>
      <c r="U12" s="66">
        <v>4.2000000000000003E-2</v>
      </c>
      <c r="V12" s="67">
        <f t="shared" si="0"/>
        <v>0.38910348453643373</v>
      </c>
    </row>
    <row r="13" spans="6:22" hidden="1">
      <c r="F13" s="25"/>
      <c r="G13" s="26"/>
      <c r="H13" s="47">
        <v>2008</v>
      </c>
      <c r="I13" s="49">
        <v>-6.0000000000000001E-3</v>
      </c>
      <c r="J13" s="49">
        <v>2E-3</v>
      </c>
      <c r="K13" s="49">
        <v>8.9999999999999993E-3</v>
      </c>
      <c r="L13" s="49">
        <v>1.0999999999999999E-2</v>
      </c>
      <c r="M13" s="49">
        <v>7.0000000000000001E-3</v>
      </c>
      <c r="N13" s="49">
        <v>6.0000000000000001E-3</v>
      </c>
      <c r="O13" s="49">
        <v>-5.0000000000000001E-3</v>
      </c>
      <c r="P13" s="49">
        <v>-2E-3</v>
      </c>
      <c r="Q13" s="49">
        <v>0</v>
      </c>
      <c r="R13" s="49">
        <v>3.0000000000000001E-3</v>
      </c>
      <c r="S13" s="49">
        <v>-4.0000000000000001E-3</v>
      </c>
      <c r="T13" s="49">
        <v>-5.0000000000000001E-3</v>
      </c>
      <c r="U13" s="66">
        <v>1.4E-2</v>
      </c>
      <c r="V13" s="67">
        <f t="shared" si="0"/>
        <v>0.4085509333199438</v>
      </c>
    </row>
    <row r="14" spans="6:22" hidden="1">
      <c r="F14" s="25"/>
      <c r="G14" s="26"/>
      <c r="H14" s="47">
        <v>2009</v>
      </c>
      <c r="I14" s="49">
        <v>-1.2E-2</v>
      </c>
      <c r="J14" s="49">
        <v>0</v>
      </c>
      <c r="K14" s="49">
        <v>2E-3</v>
      </c>
      <c r="L14" s="49">
        <v>0.01</v>
      </c>
      <c r="M14" s="49">
        <v>0</v>
      </c>
      <c r="N14" s="49">
        <v>4.0000000000000001E-3</v>
      </c>
      <c r="O14" s="49">
        <v>-8.9999999999999993E-3</v>
      </c>
      <c r="P14" s="49">
        <v>3.0000000000000001E-3</v>
      </c>
      <c r="Q14" s="49">
        <v>-2E-3</v>
      </c>
      <c r="R14" s="49">
        <v>7.0000000000000001E-3</v>
      </c>
      <c r="S14" s="49">
        <v>5.0000000000000001E-3</v>
      </c>
      <c r="T14" s="49">
        <v>0</v>
      </c>
      <c r="U14" s="66">
        <v>8.0000000000000002E-3</v>
      </c>
      <c r="V14" s="67">
        <f t="shared" si="0"/>
        <v>0.41981934078650335</v>
      </c>
    </row>
    <row r="15" spans="6:22" hidden="1">
      <c r="F15" s="25"/>
      <c r="G15" s="26"/>
      <c r="H15" s="47">
        <v>2010</v>
      </c>
      <c r="I15" s="49">
        <v>-0.01</v>
      </c>
      <c r="J15" s="49">
        <v>-2E-3</v>
      </c>
      <c r="K15" s="49">
        <v>7.0000000000000001E-3</v>
      </c>
      <c r="L15" s="49">
        <v>1.0999999999999999E-2</v>
      </c>
      <c r="M15" s="49">
        <v>2E-3</v>
      </c>
      <c r="N15" s="49">
        <v>2E-3</v>
      </c>
      <c r="O15" s="49">
        <v>-4.0000000000000001E-3</v>
      </c>
      <c r="P15" s="49">
        <v>3.0000000000000001E-3</v>
      </c>
      <c r="Q15" s="49">
        <v>1E-3</v>
      </c>
      <c r="R15" s="49">
        <v>8.9999999999999993E-3</v>
      </c>
      <c r="S15" s="49">
        <v>5.0000000000000001E-3</v>
      </c>
      <c r="T15" s="49">
        <v>6.0000000000000001E-3</v>
      </c>
      <c r="U15" s="66">
        <v>0.03</v>
      </c>
      <c r="V15" s="67">
        <f t="shared" si="0"/>
        <v>0.46241392101009843</v>
      </c>
    </row>
    <row r="16" spans="6:22" hidden="1">
      <c r="F16" s="25"/>
      <c r="G16" s="27"/>
      <c r="H16" s="47">
        <v>2011</v>
      </c>
      <c r="I16" s="49">
        <v>-7.0000000000000001E-3</v>
      </c>
      <c r="J16" s="49">
        <v>1E-3</v>
      </c>
      <c r="K16" s="49">
        <v>7.0000000000000001E-3</v>
      </c>
      <c r="L16" s="49">
        <v>1.2E-2</v>
      </c>
      <c r="M16" s="49">
        <v>0</v>
      </c>
      <c r="N16" s="49">
        <v>-1E-3</v>
      </c>
      <c r="O16" s="49">
        <v>-5.0000000000000001E-3</v>
      </c>
      <c r="P16" s="49">
        <v>1E-3</v>
      </c>
      <c r="Q16" s="49">
        <v>2E-3</v>
      </c>
      <c r="R16" s="49">
        <v>8.0000000000000002E-3</v>
      </c>
      <c r="S16" s="49">
        <v>4.0000000000000001E-3</v>
      </c>
      <c r="T16" s="49">
        <v>1E-3</v>
      </c>
      <c r="U16" s="66">
        <v>2.4E-2</v>
      </c>
      <c r="V16" s="67">
        <f t="shared" si="0"/>
        <v>0.49751185511434082</v>
      </c>
    </row>
    <row r="17" spans="6:22" hidden="1">
      <c r="F17" s="25"/>
      <c r="G17" s="26"/>
      <c r="H17" s="47">
        <v>2012</v>
      </c>
      <c r="I17" s="49">
        <v>-1.0999999999999999E-2</v>
      </c>
      <c r="J17" s="49">
        <v>1E-3</v>
      </c>
      <c r="K17" s="49">
        <v>7.0000000000000001E-3</v>
      </c>
      <c r="L17" s="49">
        <v>1.4E-2</v>
      </c>
      <c r="M17" s="49">
        <v>-1E-3</v>
      </c>
      <c r="N17" s="49">
        <v>-2E-3</v>
      </c>
      <c r="O17" s="49">
        <v>-2E-3</v>
      </c>
      <c r="P17" s="49">
        <v>6.0000000000000001E-3</v>
      </c>
      <c r="Q17" s="49">
        <v>0.01</v>
      </c>
      <c r="R17" s="64">
        <v>8.0000000000000002E-3</v>
      </c>
      <c r="S17" s="49">
        <v>-1E-3</v>
      </c>
      <c r="T17" s="49">
        <v>1E-3</v>
      </c>
      <c r="U17" s="66">
        <v>2.9000000000000001E-2</v>
      </c>
      <c r="V17" s="67">
        <f t="shared" si="0"/>
        <v>0.5409396989126567</v>
      </c>
    </row>
    <row r="18" spans="6:22" hidden="1">
      <c r="F18" s="25"/>
      <c r="G18" s="26"/>
      <c r="H18" s="47">
        <v>2013</v>
      </c>
      <c r="I18" s="49">
        <v>-1.2999999999999999E-2</v>
      </c>
      <c r="J18" s="49">
        <v>2E-3</v>
      </c>
      <c r="K18" s="49">
        <v>4.0000000000000001E-3</v>
      </c>
      <c r="L18" s="49">
        <v>4.0000000000000001E-3</v>
      </c>
      <c r="M18" s="49">
        <v>2E-3</v>
      </c>
      <c r="N18" s="49">
        <v>1E-3</v>
      </c>
      <c r="O18" s="49">
        <v>-5.0000000000000001E-3</v>
      </c>
      <c r="P18" s="49">
        <v>3.0000000000000001E-3</v>
      </c>
      <c r="Q18" s="49">
        <v>-2E-3</v>
      </c>
      <c r="R18" s="49">
        <v>4.0000000000000001E-3</v>
      </c>
      <c r="S18" s="49">
        <v>2E-3</v>
      </c>
      <c r="T18" s="49">
        <v>1E-3</v>
      </c>
      <c r="U18" s="66">
        <v>3.0000000000000001E-3</v>
      </c>
      <c r="V18" s="67">
        <f t="shared" si="0"/>
        <v>0.5455625180093947</v>
      </c>
    </row>
    <row r="19" spans="6:22" hidden="1">
      <c r="F19" s="25"/>
      <c r="G19" s="26"/>
      <c r="H19" s="47">
        <v>2014</v>
      </c>
      <c r="I19" s="49">
        <v>-1.2999999999999999E-2</v>
      </c>
      <c r="J19" s="49">
        <v>0</v>
      </c>
      <c r="K19" s="49">
        <v>2E-3</v>
      </c>
      <c r="L19" s="49">
        <v>8.9999999999999993E-3</v>
      </c>
      <c r="M19" s="49">
        <v>0</v>
      </c>
      <c r="N19" s="49">
        <v>0</v>
      </c>
      <c r="O19" s="49">
        <v>-8.9999999999999993E-3</v>
      </c>
      <c r="P19" s="49">
        <v>2E-3</v>
      </c>
      <c r="Q19" s="49">
        <v>2E-3</v>
      </c>
      <c r="R19" s="49">
        <v>5.0000000000000001E-3</v>
      </c>
      <c r="S19" s="49">
        <v>-1E-3</v>
      </c>
      <c r="T19" s="49"/>
      <c r="U19" s="39"/>
      <c r="V19" s="67">
        <f>+V18+U19+(V18*U19)</f>
        <v>0.5455625180093947</v>
      </c>
    </row>
    <row r="20" spans="6:22" hidden="1">
      <c r="F20" s="25"/>
      <c r="G20" s="26"/>
      <c r="H20" s="47">
        <v>2015</v>
      </c>
    </row>
    <row r="21" spans="6:22" hidden="1">
      <c r="F21" s="25"/>
      <c r="G21" s="26"/>
      <c r="H21" s="47">
        <v>2016</v>
      </c>
    </row>
    <row r="22" spans="6:22" hidden="1">
      <c r="F22" s="25"/>
      <c r="G22" s="26"/>
      <c r="H22" s="47">
        <v>2017</v>
      </c>
    </row>
    <row r="23" spans="6:22" hidden="1">
      <c r="F23" s="25"/>
      <c r="G23" s="26"/>
      <c r="H23" s="47">
        <v>2018</v>
      </c>
    </row>
    <row r="24" spans="6:22" hidden="1">
      <c r="F24" s="25"/>
      <c r="G24" s="26"/>
      <c r="H24" s="47">
        <v>2019</v>
      </c>
    </row>
    <row r="25" spans="6:22" hidden="1">
      <c r="F25" s="25"/>
      <c r="G25" s="26"/>
      <c r="H25" s="47">
        <v>2020</v>
      </c>
    </row>
    <row r="26" spans="6:22" hidden="1">
      <c r="F26" s="25"/>
      <c r="G26" s="26"/>
      <c r="H26" s="47">
        <v>2021</v>
      </c>
    </row>
    <row r="27" spans="6:22" hidden="1">
      <c r="F27" s="25"/>
      <c r="G27" s="26"/>
      <c r="H27" s="47">
        <v>2022</v>
      </c>
    </row>
    <row r="28" spans="6:22" hidden="1">
      <c r="F28" s="25"/>
      <c r="G28" s="26"/>
      <c r="H28" s="47">
        <v>2023</v>
      </c>
    </row>
    <row r="29" spans="6:22" hidden="1">
      <c r="F29" s="25"/>
      <c r="G29" s="26"/>
      <c r="H29" s="47">
        <v>2024</v>
      </c>
    </row>
    <row r="30" spans="6:22" hidden="1">
      <c r="F30" s="25"/>
      <c r="G30" s="26"/>
      <c r="H30" s="47">
        <v>2025</v>
      </c>
    </row>
    <row r="31" spans="6:22" hidden="1">
      <c r="F31" s="25"/>
      <c r="G31" s="26"/>
      <c r="H31" s="47">
        <v>2026</v>
      </c>
    </row>
    <row r="32" spans="6:22" hidden="1">
      <c r="F32" s="25"/>
      <c r="G32" s="26"/>
      <c r="H32" s="47">
        <v>2027</v>
      </c>
    </row>
    <row r="33" spans="6:8" hidden="1">
      <c r="F33" s="25"/>
      <c r="G33" s="26"/>
      <c r="H33" s="47">
        <v>2028</v>
      </c>
    </row>
    <row r="34" spans="6:8" hidden="1">
      <c r="H34" s="47">
        <v>2029</v>
      </c>
    </row>
    <row r="35" spans="6:8" hidden="1">
      <c r="H35" s="47">
        <v>2030</v>
      </c>
    </row>
    <row r="36" spans="6:8" hidden="1">
      <c r="H36" s="47">
        <v>2031</v>
      </c>
    </row>
    <row r="37" spans="6:8" hidden="1">
      <c r="H37" s="47">
        <v>2032</v>
      </c>
    </row>
    <row r="38" spans="6:8" hidden="1">
      <c r="H38" s="47">
        <v>2033</v>
      </c>
    </row>
    <row r="39" spans="6:8" hidden="1">
      <c r="H39" s="47">
        <v>2034</v>
      </c>
    </row>
    <row r="40" spans="6:8" hidden="1">
      <c r="H40" s="47">
        <v>2035</v>
      </c>
    </row>
    <row r="41" spans="6:8" hidden="1">
      <c r="H41" s="47">
        <v>2036</v>
      </c>
    </row>
    <row r="42" spans="6:8" hidden="1">
      <c r="H42" s="47">
        <v>2037</v>
      </c>
    </row>
    <row r="43" spans="6:8" hidden="1">
      <c r="H43" s="47">
        <v>2038</v>
      </c>
    </row>
    <row r="44" spans="6:8" hidden="1">
      <c r="H44" s="47">
        <v>2039</v>
      </c>
    </row>
    <row r="45" spans="6:8" hidden="1">
      <c r="H45" s="47">
        <v>2040</v>
      </c>
    </row>
    <row r="46" spans="6:8" hidden="1">
      <c r="H46" s="47">
        <v>2041</v>
      </c>
    </row>
    <row r="47" spans="6:8" hidden="1">
      <c r="H47" s="47">
        <v>2042</v>
      </c>
    </row>
  </sheetData>
  <sheetProtection password="DF4C" sheet="1" objects="1" scenarios="1" selectLockedCells="1" selectUnlockedCells="1"/>
  <sortState ref="H2:T206">
    <sortCondition ref="H2:H20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C1:BD171"/>
  <sheetViews>
    <sheetView topLeftCell="AC1048576" workbookViewId="0">
      <selection activeCell="AC1" sqref="A1:XFD1048576"/>
    </sheetView>
  </sheetViews>
  <sheetFormatPr baseColWidth="10" defaultRowHeight="15" zeroHeight="1"/>
  <cols>
    <col min="1" max="28" width="0" hidden="1" customWidth="1"/>
    <col min="29" max="29" width="9.140625" customWidth="1"/>
    <col min="30" max="30" width="10.28515625" customWidth="1"/>
    <col min="32" max="33" width="8" customWidth="1"/>
    <col min="34" max="34" width="7" bestFit="1" customWidth="1"/>
    <col min="35" max="35" width="8.42578125" bestFit="1" customWidth="1"/>
    <col min="36" max="36" width="42.42578125" bestFit="1" customWidth="1"/>
    <col min="37" max="38" width="8.140625" bestFit="1" customWidth="1"/>
    <col min="39" max="40" width="6.42578125" bestFit="1" customWidth="1"/>
    <col min="41" max="41" width="6.5703125" bestFit="1" customWidth="1"/>
    <col min="42" max="42" width="9" bestFit="1" customWidth="1"/>
    <col min="43" max="43" width="7.7109375" bestFit="1" customWidth="1"/>
    <col min="44" max="44" width="9" bestFit="1" customWidth="1"/>
    <col min="45" max="47" width="11.140625" bestFit="1" customWidth="1"/>
    <col min="48" max="48" width="9.140625" bestFit="1" customWidth="1"/>
    <col min="49" max="49" width="10.42578125" bestFit="1" customWidth="1"/>
    <col min="50" max="50" width="10.42578125" customWidth="1"/>
    <col min="51" max="51" width="11.42578125" bestFit="1" customWidth="1"/>
    <col min="52" max="52" width="47.7109375" bestFit="1" customWidth="1"/>
  </cols>
  <sheetData>
    <row r="1" spans="29:55" hidden="1">
      <c r="AT1" s="1" t="s">
        <v>48</v>
      </c>
      <c r="AV1">
        <v>2015</v>
      </c>
      <c r="AW1" s="40">
        <v>20</v>
      </c>
    </row>
    <row r="2" spans="29:55" hidden="1">
      <c r="AH2" s="3"/>
      <c r="AI2" s="3"/>
      <c r="AT2" t="s">
        <v>46</v>
      </c>
      <c r="AW2" s="41" t="s">
        <v>28</v>
      </c>
    </row>
    <row r="3" spans="29:55" hidden="1">
      <c r="AV3" t="s">
        <v>27</v>
      </c>
      <c r="AX3" s="2"/>
      <c r="BA3" s="36" t="s">
        <v>32</v>
      </c>
      <c r="BB3" s="36" t="s">
        <v>31</v>
      </c>
    </row>
    <row r="4" spans="29:55" ht="45" hidden="1">
      <c r="AD4" s="55" t="s">
        <v>66</v>
      </c>
      <c r="AE4" s="42" t="s">
        <v>33</v>
      </c>
      <c r="AF4" s="42" t="s">
        <v>49</v>
      </c>
      <c r="AG4" s="42" t="s">
        <v>47</v>
      </c>
      <c r="AH4" s="8" t="s">
        <v>7</v>
      </c>
      <c r="AI4" s="8" t="s">
        <v>23</v>
      </c>
      <c r="AJ4" s="9" t="s">
        <v>8</v>
      </c>
      <c r="AK4" s="10" t="s">
        <v>1</v>
      </c>
      <c r="AL4" s="10" t="s">
        <v>2</v>
      </c>
      <c r="AM4" s="10" t="s">
        <v>0</v>
      </c>
      <c r="AN4" s="10" t="s">
        <v>9</v>
      </c>
      <c r="AO4" s="11" t="s">
        <v>12</v>
      </c>
      <c r="AP4" s="11" t="s">
        <v>10</v>
      </c>
      <c r="AQ4" s="11" t="s">
        <v>13</v>
      </c>
      <c r="AR4" s="11" t="s">
        <v>11</v>
      </c>
      <c r="AS4" s="11" t="s">
        <v>3</v>
      </c>
      <c r="AT4" s="11" t="s">
        <v>4</v>
      </c>
      <c r="AU4" s="11" t="s">
        <v>5</v>
      </c>
      <c r="AV4" s="10" t="s">
        <v>14</v>
      </c>
      <c r="AW4" s="11" t="s">
        <v>15</v>
      </c>
      <c r="AX4" s="11" t="s">
        <v>93</v>
      </c>
      <c r="AY4" s="11" t="s">
        <v>94</v>
      </c>
      <c r="BA4" s="11" t="s">
        <v>29</v>
      </c>
      <c r="BB4" s="11" t="s">
        <v>29</v>
      </c>
      <c r="BC4" s="11" t="s">
        <v>30</v>
      </c>
    </row>
    <row r="5" spans="29:55" hidden="1">
      <c r="AD5" t="s">
        <v>67</v>
      </c>
      <c r="AE5" s="40" t="str">
        <f>+Datos!D33</f>
        <v>No</v>
      </c>
      <c r="AF5" s="35">
        <f t="shared" ref="AF5:AF25" si="0">+AF6-1</f>
        <v>3</v>
      </c>
      <c r="AG5" s="35">
        <f t="shared" ref="AG5:AG26" si="1">INT(AF5/3)</f>
        <v>1</v>
      </c>
      <c r="AH5" s="43">
        <v>1997</v>
      </c>
      <c r="AI5" s="20">
        <v>0.02</v>
      </c>
      <c r="AJ5" s="7" t="s">
        <v>6</v>
      </c>
      <c r="AK5" s="13">
        <v>775.54</v>
      </c>
      <c r="AL5" s="13">
        <v>775.54</v>
      </c>
      <c r="AM5" s="13">
        <v>28.08</v>
      </c>
      <c r="AN5" s="13">
        <v>28.08</v>
      </c>
      <c r="AO5" s="13">
        <v>392.04</v>
      </c>
      <c r="AP5" s="13"/>
      <c r="AQ5" s="13">
        <v>534.54999999999995</v>
      </c>
      <c r="AR5" s="13"/>
      <c r="AS5" s="13">
        <v>92.51</v>
      </c>
      <c r="AT5" s="13">
        <v>308.27</v>
      </c>
      <c r="AU5" s="13">
        <f>+AU6/1.021</f>
        <v>21.610380758935221</v>
      </c>
      <c r="AV5" s="14">
        <f>(AK5*12)+(AL5*2)+(AM5*12*AG5)+(AN5*2*AG5)+(AO5*12)+(AP5*2)+(AQ5*12)+(AR5*2)+(AS5*12)</f>
        <v>23479.879999999997</v>
      </c>
      <c r="AW5" s="14">
        <f>(AK5*12)+(AL5*2)+(AM5*12*AG5)+(AN5*2*AG5)+(AO5*12)+(AP5*2)+(AQ5*12)+(AR5*2)+(AT5*12)+(AU5*12*AG5)</f>
        <v>26328.324569107222</v>
      </c>
      <c r="AX5" s="14">
        <f>IF(+AV5/12&gt;BC5,BC5,+AV5/12)</f>
        <v>1956.6566666666665</v>
      </c>
      <c r="AY5" s="14">
        <f>IF(+AW5/12&gt;BC5,BC5,+AW5/12)</f>
        <v>2194.0270474256017</v>
      </c>
      <c r="BA5" s="34">
        <v>697.23</v>
      </c>
      <c r="BB5" s="34">
        <v>578.23</v>
      </c>
      <c r="BC5" s="34">
        <v>2311.67</v>
      </c>
    </row>
    <row r="6" spans="29:55" hidden="1">
      <c r="AC6">
        <v>1</v>
      </c>
      <c r="AD6" t="s">
        <v>68</v>
      </c>
      <c r="AE6" s="40" t="str">
        <f>+Datos!D34</f>
        <v>No</v>
      </c>
      <c r="AF6" s="35">
        <f t="shared" si="0"/>
        <v>4</v>
      </c>
      <c r="AG6" s="35">
        <f t="shared" si="1"/>
        <v>1</v>
      </c>
      <c r="AH6" s="43">
        <v>1998</v>
      </c>
      <c r="AI6" s="20">
        <v>1.4E-2</v>
      </c>
      <c r="AJ6" s="12" t="s">
        <v>6</v>
      </c>
      <c r="AK6" s="13">
        <v>791.83</v>
      </c>
      <c r="AL6" s="13">
        <v>791.83</v>
      </c>
      <c r="AM6" s="13">
        <v>28.67</v>
      </c>
      <c r="AN6" s="13">
        <v>28.67</v>
      </c>
      <c r="AO6" s="13">
        <v>400.28</v>
      </c>
      <c r="AP6" s="13"/>
      <c r="AQ6" s="13">
        <v>545.77</v>
      </c>
      <c r="AR6" s="13"/>
      <c r="AS6" s="13">
        <v>94.45</v>
      </c>
      <c r="AT6" s="13">
        <v>314.74</v>
      </c>
      <c r="AU6" s="13">
        <f>+AU7/1.018</f>
        <v>22.064198754872859</v>
      </c>
      <c r="AV6" s="14">
        <f>(AK6*12)+(AL6*2)+(AM6*12*AG6)+(AN6*2*AG6)+(AO6*12)+(AP6*2)+(AQ6*12)+(AR6*2)+(AS6*12)</f>
        <v>23973</v>
      </c>
      <c r="AW6" s="14">
        <f>(AK6*12)+(AL6*2)+(AM6*12*AG6)+(AN6*2*AG6)+(AO6*12)+(AP6*2)+(AQ6*12)+(AR6*2)+(AT6*12)+(AU6*12*AG6)</f>
        <v>26881.250385058473</v>
      </c>
      <c r="AX6" s="14">
        <f t="shared" ref="AX6:AX17" si="2">IF(+AV6/12&gt;BC6,BC6,+AV6/12)</f>
        <v>1997.75</v>
      </c>
      <c r="AY6" s="14">
        <f t="shared" ref="AY6:AY15" si="3">IF(+AW6/12&gt;BC6,BC6,+AW6/12)</f>
        <v>2240.1041987548729</v>
      </c>
      <c r="BA6" s="34">
        <v>711.84</v>
      </c>
      <c r="BB6" s="34">
        <v>590.30999999999995</v>
      </c>
      <c r="BC6" s="34">
        <v>2360.17</v>
      </c>
    </row>
    <row r="7" spans="29:55" hidden="1">
      <c r="AC7">
        <v>2</v>
      </c>
      <c r="AD7" t="s">
        <v>69</v>
      </c>
      <c r="AE7" s="40" t="str">
        <f>+Datos!D35</f>
        <v>No</v>
      </c>
      <c r="AF7" s="35">
        <f t="shared" si="0"/>
        <v>5</v>
      </c>
      <c r="AG7" s="35">
        <f t="shared" si="1"/>
        <v>1</v>
      </c>
      <c r="AH7" s="43">
        <v>1999</v>
      </c>
      <c r="AI7" s="20">
        <v>2.9000000000000001E-2</v>
      </c>
      <c r="AJ7" s="12" t="s">
        <v>6</v>
      </c>
      <c r="AK7" s="13">
        <v>806.08</v>
      </c>
      <c r="AL7" s="13">
        <v>806.08</v>
      </c>
      <c r="AM7" s="13">
        <v>29.18</v>
      </c>
      <c r="AN7" s="13">
        <v>29.18</v>
      </c>
      <c r="AO7" s="13">
        <v>407.48</v>
      </c>
      <c r="AP7" s="13"/>
      <c r="AQ7" s="13">
        <v>555.59</v>
      </c>
      <c r="AR7" s="13"/>
      <c r="AS7" s="13">
        <v>96.15</v>
      </c>
      <c r="AT7" s="13">
        <v>320.39999999999998</v>
      </c>
      <c r="AU7" s="13">
        <f>+AU8/1.02</f>
        <v>22.461354332460569</v>
      </c>
      <c r="AV7" s="14">
        <f t="shared" ref="AV7:AV17" si="4">(AK7*12)+(AL7*2)+(AM7*12*AG7)+(AN7*2*AG7)+(AO7*12)+(AP7*2)+(AQ7*12)+(AR7*2)+(AS7*12)</f>
        <v>24404.280000000002</v>
      </c>
      <c r="AW7" s="14">
        <f t="shared" ref="AW7:AW17" si="5">(AK7*12)+(AL7*2)+(AM7*12*AG7)+(AN7*2*AG7)+(AO7*12)+(AP7*2)+(AQ7*12)+(AR7*2)+(AT7*12)+(AU7*12*AG7)</f>
        <v>27364.81625198953</v>
      </c>
      <c r="AX7" s="14">
        <f t="shared" si="2"/>
        <v>2033.6900000000003</v>
      </c>
      <c r="AY7" s="14">
        <f t="shared" si="3"/>
        <v>2280.4013543324609</v>
      </c>
      <c r="BA7" s="34">
        <v>724.64</v>
      </c>
      <c r="BB7" s="34">
        <v>601.01</v>
      </c>
      <c r="BC7" s="34">
        <v>2402.73</v>
      </c>
    </row>
    <row r="8" spans="29:55" hidden="1">
      <c r="AC8">
        <v>3</v>
      </c>
      <c r="AD8" t="s">
        <v>70</v>
      </c>
      <c r="AE8" s="40" t="str">
        <f>+Datos!D36</f>
        <v>No</v>
      </c>
      <c r="AF8" s="35">
        <f t="shared" si="0"/>
        <v>6</v>
      </c>
      <c r="AG8" s="35">
        <f t="shared" si="1"/>
        <v>2</v>
      </c>
      <c r="AH8" s="44">
        <v>2000</v>
      </c>
      <c r="AI8" s="20">
        <v>0.04</v>
      </c>
      <c r="AJ8" s="12" t="s">
        <v>6</v>
      </c>
      <c r="AK8" s="13">
        <v>822.2</v>
      </c>
      <c r="AL8" s="13">
        <v>822.2</v>
      </c>
      <c r="AM8" s="13">
        <v>29.77</v>
      </c>
      <c r="AN8" s="13">
        <v>29.77</v>
      </c>
      <c r="AO8" s="13">
        <v>415.63</v>
      </c>
      <c r="AP8" s="13"/>
      <c r="AQ8" s="13">
        <v>566.71</v>
      </c>
      <c r="AR8" s="13"/>
      <c r="AS8" s="13">
        <v>98.07</v>
      </c>
      <c r="AT8" s="13">
        <v>326.81</v>
      </c>
      <c r="AU8" s="13">
        <v>22.910581419109782</v>
      </c>
      <c r="AV8" s="14">
        <f t="shared" si="4"/>
        <v>25309.279999999999</v>
      </c>
      <c r="AW8" s="14">
        <f t="shared" si="5"/>
        <v>28604.013954058635</v>
      </c>
      <c r="AX8" s="14">
        <f t="shared" si="2"/>
        <v>2109.1066666666666</v>
      </c>
      <c r="AY8" s="14">
        <f t="shared" si="3"/>
        <v>2383.6678295048864</v>
      </c>
      <c r="BA8" s="34">
        <v>739.06</v>
      </c>
      <c r="BB8" s="34">
        <v>613.03</v>
      </c>
      <c r="BC8" s="34">
        <v>2450.87</v>
      </c>
    </row>
    <row r="9" spans="29:55" hidden="1">
      <c r="AC9">
        <v>4</v>
      </c>
      <c r="AD9" t="s">
        <v>71</v>
      </c>
      <c r="AE9" s="40" t="str">
        <f>+Datos!D37</f>
        <v>No</v>
      </c>
      <c r="AF9" s="35">
        <f t="shared" si="0"/>
        <v>7</v>
      </c>
      <c r="AG9" s="35">
        <f t="shared" si="1"/>
        <v>2</v>
      </c>
      <c r="AH9" s="43">
        <v>2001</v>
      </c>
      <c r="AI9" s="20">
        <v>2.7E-2</v>
      </c>
      <c r="AJ9" s="12" t="s">
        <v>6</v>
      </c>
      <c r="AK9" s="13">
        <v>838.65</v>
      </c>
      <c r="AL9" s="13">
        <v>838.65</v>
      </c>
      <c r="AM9" s="13">
        <v>30.36</v>
      </c>
      <c r="AN9" s="13">
        <v>30.36</v>
      </c>
      <c r="AO9" s="13">
        <v>423.94</v>
      </c>
      <c r="AP9" s="13"/>
      <c r="AQ9" s="13">
        <v>578.04</v>
      </c>
      <c r="AR9" s="13"/>
      <c r="AS9" s="13">
        <v>100.03</v>
      </c>
      <c r="AT9" s="13">
        <v>333.35</v>
      </c>
      <c r="AU9" s="13">
        <f>+AU8*1.02</f>
        <v>23.368793047491977</v>
      </c>
      <c r="AV9" s="14">
        <f t="shared" si="4"/>
        <v>25815.3</v>
      </c>
      <c r="AW9" s="14">
        <f t="shared" si="5"/>
        <v>29175.991033139806</v>
      </c>
      <c r="AX9" s="14">
        <f t="shared" si="2"/>
        <v>2151.2750000000001</v>
      </c>
      <c r="AY9" s="14">
        <f t="shared" si="3"/>
        <v>2431.332586094984</v>
      </c>
      <c r="BA9" s="34">
        <v>753.85</v>
      </c>
      <c r="BB9" s="34">
        <v>625.29</v>
      </c>
      <c r="BC9" s="34">
        <v>2499.91</v>
      </c>
    </row>
    <row r="10" spans="29:55" hidden="1">
      <c r="AC10">
        <v>5</v>
      </c>
      <c r="AD10" t="s">
        <v>72</v>
      </c>
      <c r="AE10" s="40" t="str">
        <f>+Datos!D38</f>
        <v>No</v>
      </c>
      <c r="AF10" s="35">
        <f t="shared" si="0"/>
        <v>8</v>
      </c>
      <c r="AG10" s="35">
        <f t="shared" si="1"/>
        <v>2</v>
      </c>
      <c r="AH10" s="44">
        <v>2002</v>
      </c>
      <c r="AI10" s="20">
        <v>0.04</v>
      </c>
      <c r="AJ10" s="12" t="s">
        <v>6</v>
      </c>
      <c r="AK10" s="13">
        <v>855.43</v>
      </c>
      <c r="AL10" s="13">
        <v>855.43</v>
      </c>
      <c r="AM10" s="13">
        <v>30.98</v>
      </c>
      <c r="AN10" s="13">
        <v>30.98</v>
      </c>
      <c r="AO10" s="13">
        <v>432.43</v>
      </c>
      <c r="AP10" s="13"/>
      <c r="AQ10" s="13">
        <v>589.6</v>
      </c>
      <c r="AR10" s="13"/>
      <c r="AS10" s="13">
        <v>102.04</v>
      </c>
      <c r="AT10" s="13">
        <v>353.76</v>
      </c>
      <c r="AU10" s="13">
        <v>24.81</v>
      </c>
      <c r="AV10" s="14">
        <f t="shared" si="4"/>
        <v>26332.300000000003</v>
      </c>
      <c r="AW10" s="14">
        <f t="shared" si="5"/>
        <v>29948.38</v>
      </c>
      <c r="AX10" s="14">
        <f t="shared" si="2"/>
        <v>2194.3583333333336</v>
      </c>
      <c r="AY10" s="14">
        <f t="shared" si="3"/>
        <v>2495.6983333333333</v>
      </c>
      <c r="BA10" s="34">
        <v>768.9</v>
      </c>
      <c r="BB10" s="34">
        <v>637.79999999999995</v>
      </c>
      <c r="BC10" s="34">
        <v>2574.9</v>
      </c>
    </row>
    <row r="11" spans="29:55" hidden="1">
      <c r="AC11">
        <v>6</v>
      </c>
      <c r="AD11" t="s">
        <v>73</v>
      </c>
      <c r="AE11" s="40" t="str">
        <f>+Datos!D39</f>
        <v>No</v>
      </c>
      <c r="AF11" s="35">
        <f t="shared" si="0"/>
        <v>9</v>
      </c>
      <c r="AG11" s="35">
        <f t="shared" si="1"/>
        <v>3</v>
      </c>
      <c r="AH11" s="44">
        <v>2003</v>
      </c>
      <c r="AI11" s="20">
        <v>2.5999999999999999E-2</v>
      </c>
      <c r="AJ11" s="12" t="s">
        <v>6</v>
      </c>
      <c r="AK11" s="13">
        <v>872.54</v>
      </c>
      <c r="AL11" s="13">
        <v>872.54</v>
      </c>
      <c r="AM11" s="13">
        <v>31.6</v>
      </c>
      <c r="AN11" s="13">
        <v>31.6</v>
      </c>
      <c r="AO11" s="13">
        <v>441.08</v>
      </c>
      <c r="AP11" s="13">
        <v>88.22</v>
      </c>
      <c r="AQ11" s="13">
        <v>601.39</v>
      </c>
      <c r="AR11" s="13"/>
      <c r="AS11" s="13">
        <v>104.08</v>
      </c>
      <c r="AT11" s="13">
        <v>346.82</v>
      </c>
      <c r="AU11" s="13">
        <v>24.32</v>
      </c>
      <c r="AV11" s="14">
        <f t="shared" si="4"/>
        <v>27477.8</v>
      </c>
      <c r="AW11" s="14">
        <f t="shared" si="5"/>
        <v>31266.2</v>
      </c>
      <c r="AX11" s="14">
        <f t="shared" si="2"/>
        <v>2289.8166666666666</v>
      </c>
      <c r="AY11" s="14">
        <f t="shared" si="3"/>
        <v>2605.5166666666669</v>
      </c>
      <c r="BA11" s="34">
        <v>784.2</v>
      </c>
      <c r="BB11" s="34">
        <v>650.71</v>
      </c>
      <c r="BC11" s="34">
        <v>2652</v>
      </c>
    </row>
    <row r="12" spans="29:55" hidden="1">
      <c r="AC12">
        <v>7</v>
      </c>
      <c r="AD12" t="s">
        <v>74</v>
      </c>
      <c r="AE12" s="40" t="str">
        <f>+Datos!D40</f>
        <v>No</v>
      </c>
      <c r="AF12" s="35">
        <f t="shared" si="0"/>
        <v>10</v>
      </c>
      <c r="AG12" s="35">
        <f t="shared" si="1"/>
        <v>3</v>
      </c>
      <c r="AH12" s="44">
        <v>2004</v>
      </c>
      <c r="AI12" s="20">
        <v>3.2000000000000001E-2</v>
      </c>
      <c r="AJ12" s="12" t="s">
        <v>6</v>
      </c>
      <c r="AK12" s="13">
        <v>890</v>
      </c>
      <c r="AL12" s="13">
        <v>890</v>
      </c>
      <c r="AM12" s="13">
        <v>32.24</v>
      </c>
      <c r="AN12" s="13">
        <v>32.24</v>
      </c>
      <c r="AO12" s="13">
        <v>449.91</v>
      </c>
      <c r="AP12" s="17">
        <v>179.96</v>
      </c>
      <c r="AQ12" s="13">
        <v>613.41999999999996</v>
      </c>
      <c r="AR12" s="13"/>
      <c r="AS12" s="13">
        <v>106.16</v>
      </c>
      <c r="AT12" s="13">
        <v>353.76</v>
      </c>
      <c r="AU12" s="13">
        <v>24.81</v>
      </c>
      <c r="AV12" s="14">
        <f t="shared" si="4"/>
        <v>28207.879999999997</v>
      </c>
      <c r="AW12" s="14">
        <f t="shared" si="5"/>
        <v>32072.239999999998</v>
      </c>
      <c r="AX12" s="14">
        <f t="shared" si="2"/>
        <v>2350.6566666666663</v>
      </c>
      <c r="AY12" s="14">
        <f t="shared" si="3"/>
        <v>2672.6866666666665</v>
      </c>
      <c r="BA12" s="34">
        <v>799.8</v>
      </c>
      <c r="BB12" s="34">
        <v>633.6</v>
      </c>
      <c r="BC12" s="34">
        <v>2731.5</v>
      </c>
    </row>
    <row r="13" spans="29:55" hidden="1">
      <c r="AC13">
        <v>8</v>
      </c>
      <c r="AD13" t="s">
        <v>75</v>
      </c>
      <c r="AE13" s="40" t="str">
        <f>+Datos!D41</f>
        <v>No</v>
      </c>
      <c r="AF13" s="35">
        <f t="shared" si="0"/>
        <v>11</v>
      </c>
      <c r="AG13" s="35">
        <f t="shared" si="1"/>
        <v>3</v>
      </c>
      <c r="AH13" s="44">
        <v>2005</v>
      </c>
      <c r="AI13" s="20">
        <v>3.6999999999999998E-2</v>
      </c>
      <c r="AJ13" s="12" t="s">
        <v>6</v>
      </c>
      <c r="AK13" s="13">
        <v>907.8</v>
      </c>
      <c r="AL13" s="13">
        <v>907.8</v>
      </c>
      <c r="AM13" s="13">
        <v>32.89</v>
      </c>
      <c r="AN13" s="13">
        <v>32.89</v>
      </c>
      <c r="AO13" s="13">
        <v>458.91</v>
      </c>
      <c r="AP13" s="17">
        <v>275.35000000000002</v>
      </c>
      <c r="AQ13" s="13">
        <v>625.69000000000005</v>
      </c>
      <c r="AR13" s="13"/>
      <c r="AS13" s="13">
        <v>108.28</v>
      </c>
      <c r="AT13" s="13">
        <v>360.84</v>
      </c>
      <c r="AU13" s="13">
        <v>25.31</v>
      </c>
      <c r="AV13" s="14">
        <f t="shared" si="4"/>
        <v>28955.840000000004</v>
      </c>
      <c r="AW13" s="14">
        <f t="shared" si="5"/>
        <v>32897.72</v>
      </c>
      <c r="AX13" s="14">
        <f t="shared" si="2"/>
        <v>2412.9866666666671</v>
      </c>
      <c r="AY13" s="14">
        <f t="shared" si="3"/>
        <v>2741.4766666666669</v>
      </c>
      <c r="BA13" s="34">
        <v>836.1</v>
      </c>
      <c r="BB13" s="34">
        <v>693.6</v>
      </c>
      <c r="BC13" s="34">
        <v>2813.4</v>
      </c>
    </row>
    <row r="14" spans="29:55" hidden="1">
      <c r="AC14">
        <v>9</v>
      </c>
      <c r="AD14" t="s">
        <v>76</v>
      </c>
      <c r="AE14" s="40" t="str">
        <f>+Datos!D42</f>
        <v>No</v>
      </c>
      <c r="AF14" s="35">
        <f t="shared" si="0"/>
        <v>12</v>
      </c>
      <c r="AG14" s="35">
        <f t="shared" si="1"/>
        <v>4</v>
      </c>
      <c r="AH14" s="44">
        <v>2006</v>
      </c>
      <c r="AI14" s="20">
        <v>2.7E-2</v>
      </c>
      <c r="AJ14" s="12" t="s">
        <v>6</v>
      </c>
      <c r="AK14" s="13">
        <v>925.96</v>
      </c>
      <c r="AL14" s="13">
        <v>925.96</v>
      </c>
      <c r="AM14" s="13">
        <v>33.550000000000004</v>
      </c>
      <c r="AN14" s="13">
        <v>33.550000000000004</v>
      </c>
      <c r="AO14" s="13">
        <v>468.09</v>
      </c>
      <c r="AP14" s="13">
        <v>468.09</v>
      </c>
      <c r="AQ14" s="13">
        <v>638.22</v>
      </c>
      <c r="AR14" s="13"/>
      <c r="AS14" s="15">
        <v>110.48</v>
      </c>
      <c r="AT14" s="13">
        <v>368.07</v>
      </c>
      <c r="AU14" s="13">
        <v>25.82</v>
      </c>
      <c r="AV14" s="14">
        <f t="shared" si="4"/>
        <v>30379.899999999998</v>
      </c>
      <c r="AW14" s="14">
        <f t="shared" si="5"/>
        <v>34710.339999999997</v>
      </c>
      <c r="AX14" s="14">
        <f t="shared" si="2"/>
        <v>2531.6583333333333</v>
      </c>
      <c r="AY14" s="14">
        <f t="shared" si="3"/>
        <v>2892.5283333333332</v>
      </c>
      <c r="BA14" s="34">
        <v>881.1</v>
      </c>
      <c r="BB14" s="34">
        <v>731.1</v>
      </c>
      <c r="BC14" s="34">
        <v>2897.7</v>
      </c>
    </row>
    <row r="15" spans="29:55" hidden="1">
      <c r="AC15">
        <v>10</v>
      </c>
      <c r="AD15" t="s">
        <v>77</v>
      </c>
      <c r="AE15" s="40" t="str">
        <f>+Datos!D43</f>
        <v>No</v>
      </c>
      <c r="AF15" s="35">
        <f t="shared" si="0"/>
        <v>13</v>
      </c>
      <c r="AG15" s="35">
        <f t="shared" si="1"/>
        <v>4</v>
      </c>
      <c r="AH15" s="44">
        <v>2007</v>
      </c>
      <c r="AI15" s="20">
        <v>4.2000000000000003E-2</v>
      </c>
      <c r="AJ15" s="12" t="s">
        <v>6</v>
      </c>
      <c r="AK15" s="13">
        <v>944.48</v>
      </c>
      <c r="AL15" s="13">
        <v>944.48</v>
      </c>
      <c r="AM15" s="13">
        <v>34.229999999999997</v>
      </c>
      <c r="AN15" s="13">
        <v>34.229999999999997</v>
      </c>
      <c r="AO15" s="13">
        <v>477.46</v>
      </c>
      <c r="AP15" s="13">
        <v>477.46</v>
      </c>
      <c r="AQ15" s="13">
        <v>650.99</v>
      </c>
      <c r="AR15" s="17">
        <f>+AQ15*33.33%</f>
        <v>216.97496699999999</v>
      </c>
      <c r="AS15" s="13">
        <v>112.69</v>
      </c>
      <c r="AT15" s="13">
        <v>375.44</v>
      </c>
      <c r="AU15" s="13">
        <v>26.34</v>
      </c>
      <c r="AV15" s="14">
        <f t="shared" si="4"/>
        <v>31422.149934000001</v>
      </c>
      <c r="AW15" s="14">
        <f t="shared" si="5"/>
        <v>35839.469934000001</v>
      </c>
      <c r="AX15" s="14">
        <f t="shared" si="2"/>
        <v>2618.5124945000002</v>
      </c>
      <c r="AY15" s="14">
        <f t="shared" si="3"/>
        <v>2986.6224944999999</v>
      </c>
      <c r="BA15" s="34">
        <v>929.7</v>
      </c>
      <c r="BB15" s="34">
        <v>771.3</v>
      </c>
      <c r="BC15" s="34">
        <v>2996.1</v>
      </c>
    </row>
    <row r="16" spans="29:55" hidden="1">
      <c r="AC16">
        <v>11</v>
      </c>
      <c r="AD16" t="s">
        <v>78</v>
      </c>
      <c r="AE16" s="40" t="str">
        <f>+Datos!D44</f>
        <v>No</v>
      </c>
      <c r="AF16" s="35">
        <f t="shared" si="0"/>
        <v>14</v>
      </c>
      <c r="AG16" s="35">
        <f t="shared" si="1"/>
        <v>4</v>
      </c>
      <c r="AH16" s="44">
        <v>2008</v>
      </c>
      <c r="AI16" s="20">
        <v>1.4E-2</v>
      </c>
      <c r="AJ16" s="12" t="s">
        <v>6</v>
      </c>
      <c r="AK16" s="13">
        <v>963.37</v>
      </c>
      <c r="AL16" s="13">
        <v>963.37</v>
      </c>
      <c r="AM16" s="13">
        <v>34.92</v>
      </c>
      <c r="AN16" s="13">
        <v>34.92</v>
      </c>
      <c r="AO16" s="13">
        <v>487.01</v>
      </c>
      <c r="AP16" s="13">
        <v>487.01</v>
      </c>
      <c r="AQ16" s="13">
        <v>664.01</v>
      </c>
      <c r="AR16" s="17">
        <v>365.21</v>
      </c>
      <c r="AS16" s="13">
        <v>114.95</v>
      </c>
      <c r="AT16" s="13">
        <v>382.95</v>
      </c>
      <c r="AU16" s="13">
        <v>26.87</v>
      </c>
      <c r="AV16" s="14">
        <f t="shared" si="4"/>
        <v>32338.78</v>
      </c>
      <c r="AW16" s="14">
        <f t="shared" si="5"/>
        <v>36844.54</v>
      </c>
      <c r="AX16" s="14">
        <f t="shared" si="2"/>
        <v>2694.8983333333331</v>
      </c>
      <c r="AY16" s="14">
        <f>IF(+AW16/12&gt;BC16,BC16,+AW16/12)</f>
        <v>3070.3783333333336</v>
      </c>
      <c r="BA16" s="34">
        <v>977.4</v>
      </c>
      <c r="BB16" s="34">
        <v>810.9</v>
      </c>
      <c r="BC16" s="34">
        <v>3074.1</v>
      </c>
    </row>
    <row r="17" spans="29:56" hidden="1">
      <c r="AC17">
        <v>12</v>
      </c>
      <c r="AD17" t="s">
        <v>79</v>
      </c>
      <c r="AE17" s="40" t="str">
        <f>+Datos!D45</f>
        <v>No</v>
      </c>
      <c r="AF17" s="35">
        <f t="shared" si="0"/>
        <v>15</v>
      </c>
      <c r="AG17" s="35">
        <f t="shared" si="1"/>
        <v>5</v>
      </c>
      <c r="AH17" s="44">
        <v>2009</v>
      </c>
      <c r="AI17" s="20">
        <v>8.0000000000000002E-3</v>
      </c>
      <c r="AJ17" s="12" t="s">
        <v>6</v>
      </c>
      <c r="AK17" s="13">
        <v>982.64</v>
      </c>
      <c r="AL17" s="13">
        <v>982.64</v>
      </c>
      <c r="AM17" s="13">
        <v>35.619999999999997</v>
      </c>
      <c r="AN17" s="13">
        <v>35.619999999999997</v>
      </c>
      <c r="AO17" s="13">
        <v>496.76</v>
      </c>
      <c r="AP17" s="13">
        <v>496.76</v>
      </c>
      <c r="AQ17" s="13">
        <v>677.3</v>
      </c>
      <c r="AR17" s="13">
        <v>528.29</v>
      </c>
      <c r="AS17" s="13">
        <v>117.25</v>
      </c>
      <c r="AT17" s="13">
        <v>390.61</v>
      </c>
      <c r="AU17" s="13">
        <v>27.41</v>
      </c>
      <c r="AV17" s="14">
        <f t="shared" si="4"/>
        <v>33796.18</v>
      </c>
      <c r="AW17" s="14">
        <f t="shared" si="5"/>
        <v>38721.1</v>
      </c>
      <c r="AX17" s="14">
        <f t="shared" si="2"/>
        <v>2816.3483333333334</v>
      </c>
      <c r="AY17" s="14">
        <f>IF(+AW17/12&gt;BC17,BC17,+AW17/12)</f>
        <v>3166.2</v>
      </c>
      <c r="BA17" s="34">
        <v>1016.4</v>
      </c>
      <c r="BB17" s="34">
        <v>843.3</v>
      </c>
      <c r="BC17" s="34">
        <v>3166.2</v>
      </c>
    </row>
    <row r="18" spans="29:56" hidden="1">
      <c r="AC18">
        <v>13</v>
      </c>
      <c r="AD18" t="s">
        <v>80</v>
      </c>
      <c r="AE18" s="40" t="str">
        <f>+Datos!D46</f>
        <v>No</v>
      </c>
      <c r="AF18" s="35">
        <f>+AF19</f>
        <v>16</v>
      </c>
      <c r="AG18" s="35">
        <f t="shared" si="1"/>
        <v>5</v>
      </c>
      <c r="AH18" s="45">
        <v>2010</v>
      </c>
      <c r="AI18" s="20">
        <v>0.03</v>
      </c>
      <c r="AJ18" s="12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>
        <f>+AV19+AV20</f>
        <v>33044.382399999995</v>
      </c>
      <c r="AW18" s="14">
        <f>+AW19+AW20</f>
        <v>37972.002399999998</v>
      </c>
      <c r="AX18" s="14"/>
      <c r="AY18" s="14"/>
      <c r="AZ18" s="23" t="s">
        <v>65</v>
      </c>
      <c r="BA18" s="34">
        <v>1031.7</v>
      </c>
      <c r="BB18" s="34">
        <v>855.9</v>
      </c>
      <c r="BC18" s="34">
        <v>3198</v>
      </c>
    </row>
    <row r="19" spans="29:56" hidden="1">
      <c r="AE19" s="40"/>
      <c r="AF19" s="35">
        <f>+AF20</f>
        <v>16</v>
      </c>
      <c r="AG19" s="35">
        <f t="shared" si="1"/>
        <v>5</v>
      </c>
      <c r="AH19" s="23" t="s">
        <v>26</v>
      </c>
      <c r="AJ19" s="12" t="s">
        <v>6</v>
      </c>
      <c r="AK19" s="13">
        <v>985.59</v>
      </c>
      <c r="AL19" s="13">
        <v>985.59</v>
      </c>
      <c r="AM19" s="13">
        <v>35.729999999999997</v>
      </c>
      <c r="AN19" s="13">
        <v>35.729999999999997</v>
      </c>
      <c r="AO19" s="13">
        <v>496.76</v>
      </c>
      <c r="AP19" s="13">
        <f>+AO19</f>
        <v>496.76</v>
      </c>
      <c r="AQ19" s="13">
        <v>677.3</v>
      </c>
      <c r="AR19" s="13">
        <f>+AQ19*0.78</f>
        <v>528.29399999999998</v>
      </c>
      <c r="AS19" s="13">
        <v>117.25</v>
      </c>
      <c r="AT19" s="13">
        <v>390.61</v>
      </c>
      <c r="AU19" s="13">
        <v>27.5</v>
      </c>
      <c r="AV19" s="14">
        <f>(AK19*6)+(AL19*1)+(AM19*6*AG19)+(AN19*1*AG19)+(AO19*6)+(AP19*1)+(AQ19*6)+(AR19*1)+(AS19*6)</f>
        <v>16922.593999999997</v>
      </c>
      <c r="AW19" s="14">
        <f>(AK19*6)+(AL19*1)+(AM19*6*AG19)+(AN19*1*AG19)+(AO19*6)+(AP19*1)+(AQ19*6)+(AR19*1)+(AT19*6)+(AU19*6*AG19)</f>
        <v>19387.754000000001</v>
      </c>
      <c r="AX19" s="14">
        <f>IF(+AV19/6&gt;BC19,BC19,+AV19/6)</f>
        <v>2820.4323333333327</v>
      </c>
      <c r="AY19" s="14">
        <f>IF(+AW19/6&gt;BC19,BC19,+AW19/6)</f>
        <v>3198</v>
      </c>
      <c r="AZ19" s="23" t="s">
        <v>18</v>
      </c>
      <c r="BA19" s="34">
        <v>1031.7</v>
      </c>
      <c r="BB19" s="34">
        <v>855.9</v>
      </c>
      <c r="BC19" s="34">
        <v>3198</v>
      </c>
    </row>
    <row r="20" spans="29:56" hidden="1">
      <c r="AE20" s="40"/>
      <c r="AF20" s="35">
        <f t="shared" si="0"/>
        <v>16</v>
      </c>
      <c r="AG20" s="35">
        <f t="shared" si="1"/>
        <v>5</v>
      </c>
      <c r="AH20" s="23" t="s">
        <v>25</v>
      </c>
      <c r="AI20" s="20"/>
      <c r="AJ20" s="12" t="s">
        <v>6</v>
      </c>
      <c r="AK20" s="13">
        <v>958.98</v>
      </c>
      <c r="AL20" s="13">
        <v>699.38</v>
      </c>
      <c r="AM20" s="13">
        <v>34.770000000000003</v>
      </c>
      <c r="AN20" s="13">
        <v>25.35</v>
      </c>
      <c r="AO20" s="13">
        <v>479.88</v>
      </c>
      <c r="AP20" s="13">
        <f>+AO20</f>
        <v>479.88</v>
      </c>
      <c r="AQ20" s="13">
        <v>654.28</v>
      </c>
      <c r="AR20" s="13">
        <f>+AQ20*0.78</f>
        <v>510.33839999999998</v>
      </c>
      <c r="AS20" s="13">
        <v>117.25</v>
      </c>
      <c r="AT20" s="13">
        <v>390.61</v>
      </c>
      <c r="AU20" s="13">
        <v>27.41</v>
      </c>
      <c r="AV20" s="14">
        <f>(AK20*6)+(AL20*1)+(AM20*6*AG20)+(AN20*1*AG20)+(AO20*6)+(AP20*1)+(AQ20*6)+(AR20*1)+(AS20*6)</f>
        <v>16121.788399999999</v>
      </c>
      <c r="AW20" s="14">
        <f>(AK20*6)+(AL20*1)+(AM20*6*AG20)+(AN20*1*AG20)+(AO20*6)+(AP20*1)+(AQ20*6)+(AR20*1)+(AT20*6)+(AU20*6*AG20)</f>
        <v>18584.2484</v>
      </c>
      <c r="AX20" s="14">
        <f>IF(+AV20/6&gt;BC20,BC20,+AV20/6)</f>
        <v>2686.9647333333332</v>
      </c>
      <c r="AY20" s="14">
        <f>IF(+AW20/6&gt;BC20,BC20,+AW20/6)</f>
        <v>3097.3747333333336</v>
      </c>
      <c r="AZ20" s="23" t="s">
        <v>17</v>
      </c>
      <c r="BA20" s="34">
        <v>1031.7</v>
      </c>
      <c r="BB20" s="34">
        <v>855.9</v>
      </c>
      <c r="BC20" s="34">
        <v>3198</v>
      </c>
    </row>
    <row r="21" spans="29:56" hidden="1">
      <c r="AC21">
        <v>14</v>
      </c>
      <c r="AD21" t="s">
        <v>81</v>
      </c>
      <c r="AE21" s="40" t="str">
        <f>+Datos!D47</f>
        <v>No</v>
      </c>
      <c r="AF21" s="35">
        <f>+AF22-1</f>
        <v>17</v>
      </c>
      <c r="AG21" s="35">
        <f t="shared" si="1"/>
        <v>5</v>
      </c>
      <c r="AH21" s="44">
        <v>2011</v>
      </c>
      <c r="AI21" s="20">
        <v>2.4E-2</v>
      </c>
      <c r="AJ21" s="12" t="s">
        <v>6</v>
      </c>
      <c r="AK21" s="13">
        <v>958.98</v>
      </c>
      <c r="AL21" s="13">
        <v>699.38</v>
      </c>
      <c r="AM21" s="13">
        <v>34.770000000000003</v>
      </c>
      <c r="AN21" s="13">
        <v>25.35</v>
      </c>
      <c r="AO21" s="13">
        <v>479.88</v>
      </c>
      <c r="AP21" s="13">
        <f>+AO21</f>
        <v>479.88</v>
      </c>
      <c r="AQ21" s="13">
        <v>654.28</v>
      </c>
      <c r="AR21" s="13">
        <f>+AQ21*0.78</f>
        <v>510.33839999999998</v>
      </c>
      <c r="AS21" s="13">
        <v>117.25</v>
      </c>
      <c r="AT21" s="13">
        <v>390.61</v>
      </c>
      <c r="AU21" s="13">
        <v>27.41</v>
      </c>
      <c r="AV21" s="14">
        <f t="shared" ref="AV21" si="6">(AK21*12)+(AL21*2)+(AM21*12*AG21)+(AN21*2*AG21)+(AO21*12)+(AP21*2)+(AQ21*12)+(AR21*2)+(AS21*12)</f>
        <v>32243.576799999999</v>
      </c>
      <c r="AW21" s="14">
        <f t="shared" ref="AW21" si="7">(AK21*12)+(AL21*2)+(AM21*12*AG21)+(AN21*2*AG21)+(AO21*12)+(AP21*2)+(AQ21*12)+(AR21*2)+(AT21*12)+(AU21*12*AG21)</f>
        <v>37168.496800000001</v>
      </c>
      <c r="AX21" s="14">
        <f t="shared" ref="AX21" si="8">IF(+AV21/12&gt;BC21,BC21,+AV21/12)</f>
        <v>2686.9647333333332</v>
      </c>
      <c r="AY21" s="14">
        <f>IF(+AW21/12&gt;BC21,BC21,+AW21/12)</f>
        <v>3097.3747333333336</v>
      </c>
      <c r="BA21" s="34">
        <v>1045.2</v>
      </c>
      <c r="BB21" s="34">
        <v>867</v>
      </c>
      <c r="BC21" s="34">
        <v>3230.1</v>
      </c>
    </row>
    <row r="22" spans="29:56" hidden="1">
      <c r="AC22">
        <v>15</v>
      </c>
      <c r="AD22" t="s">
        <v>82</v>
      </c>
      <c r="AE22" s="40" t="str">
        <f>+Datos!D48</f>
        <v>No</v>
      </c>
      <c r="AF22" s="35">
        <f>+AF23</f>
        <v>18</v>
      </c>
      <c r="AG22" s="35">
        <f>INT(AF22/3)</f>
        <v>6</v>
      </c>
      <c r="AH22" s="45">
        <v>2012</v>
      </c>
      <c r="AI22" s="20">
        <v>2.9000000000000001E-2</v>
      </c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4">
        <f>+AV23+AV24</f>
        <v>30869.818400000004</v>
      </c>
      <c r="AW22" s="14">
        <f>+AW23+AW24</f>
        <v>36123.6584</v>
      </c>
      <c r="AX22" s="14"/>
      <c r="AY22" s="14"/>
      <c r="AZ22" s="23" t="s">
        <v>16</v>
      </c>
      <c r="BA22" s="34">
        <v>1045.2</v>
      </c>
      <c r="BB22" s="34">
        <v>867</v>
      </c>
      <c r="BC22" s="34">
        <v>3262.5</v>
      </c>
    </row>
    <row r="23" spans="29:56" hidden="1">
      <c r="AE23" s="40"/>
      <c r="AF23" s="35">
        <f>+AF24</f>
        <v>18</v>
      </c>
      <c r="AG23" s="35">
        <f>INT(AF23/3)</f>
        <v>6</v>
      </c>
      <c r="AH23" s="45"/>
      <c r="AI23" s="20"/>
      <c r="AJ23" s="12" t="s">
        <v>6</v>
      </c>
      <c r="AK23" s="13">
        <v>958.98</v>
      </c>
      <c r="AL23" s="13">
        <v>699.38</v>
      </c>
      <c r="AM23" s="13">
        <v>34.770000000000003</v>
      </c>
      <c r="AN23" s="13">
        <v>25.35</v>
      </c>
      <c r="AO23" s="13">
        <v>479.88</v>
      </c>
      <c r="AP23" s="13">
        <f>+AO23</f>
        <v>479.88</v>
      </c>
      <c r="AQ23" s="13">
        <v>654.28</v>
      </c>
      <c r="AR23" s="13">
        <f>+AQ23*0.78</f>
        <v>510.33839999999998</v>
      </c>
      <c r="AS23" s="13">
        <v>117.25</v>
      </c>
      <c r="AT23" s="13">
        <v>390.61</v>
      </c>
      <c r="AU23" s="13">
        <v>27.41</v>
      </c>
      <c r="AV23" s="14">
        <f>(AK23*6)+(AL23*1)+(AM23*6*AG23)+(AN23*1*AG23)+(AO23*6)+(AP23*1)+(AQ23*6)+(AR23*1)+(AS23*6)</f>
        <v>16355.758400000001</v>
      </c>
      <c r="AW23" s="14">
        <f>(AK23*6)+(AL23*1)+(AM23*6*AG23)+(AN23*1*AG23)+(AO23*6)+(AP23*1)+(AQ23*6)+(AR23*1)+(AT23*6)+(AU23*6*AG23)</f>
        <v>18982.678400000001</v>
      </c>
      <c r="AX23" s="14">
        <f>+AV23/6</f>
        <v>2725.9597333333336</v>
      </c>
      <c r="AY23" s="14">
        <f>IF(+AW23/6&gt;BC23,BC23,+AW23/6)</f>
        <v>3163.7797333333333</v>
      </c>
      <c r="AZ23" s="23" t="s">
        <v>18</v>
      </c>
      <c r="BA23" s="34">
        <v>1045.2</v>
      </c>
      <c r="BB23" s="34">
        <v>867</v>
      </c>
      <c r="BC23" s="34">
        <v>3262.5</v>
      </c>
    </row>
    <row r="24" spans="29:56" hidden="1">
      <c r="AE24" s="40"/>
      <c r="AF24" s="35">
        <f t="shared" ref="AF24" si="9">+AF25-1</f>
        <v>18</v>
      </c>
      <c r="AG24" s="35">
        <f t="shared" si="1"/>
        <v>6</v>
      </c>
      <c r="AH24" s="45"/>
      <c r="AI24" s="20"/>
      <c r="AJ24" s="12" t="s">
        <v>6</v>
      </c>
      <c r="AK24" s="13">
        <v>958.98</v>
      </c>
      <c r="AL24" s="13">
        <v>699.38</v>
      </c>
      <c r="AM24" s="13">
        <v>34.770000000000003</v>
      </c>
      <c r="AN24" s="13">
        <v>25.35</v>
      </c>
      <c r="AO24" s="13">
        <v>479.88</v>
      </c>
      <c r="AP24" s="13">
        <f>+AO24</f>
        <v>479.88</v>
      </c>
      <c r="AQ24" s="13">
        <v>654.28</v>
      </c>
      <c r="AR24" s="13">
        <f>+AQ24*0.78</f>
        <v>510.33839999999998</v>
      </c>
      <c r="AS24" s="13">
        <v>117.25</v>
      </c>
      <c r="AT24" s="13">
        <v>390.61</v>
      </c>
      <c r="AU24" s="13">
        <v>27.41</v>
      </c>
      <c r="AV24" s="14">
        <f>(AK24*6)+(AL24*0)+(AM24*6*AG24)+(AN24*0*AG24)+(AO24*6)+(AP24*0)+(AQ24*6)+(AR24*0)+(AS24*6)</f>
        <v>14514.060000000001</v>
      </c>
      <c r="AW24" s="14">
        <f>(AK24*6)+(AL24*0)+(AM24*6*AG24)+(AN24*0*AG24)+(AO24*6)+(AP24*0)+(AQ24*6)+(AR24*0)+(AT24*6)+(AU24*6*AG24)</f>
        <v>17140.98</v>
      </c>
      <c r="AX24" s="14">
        <f>+AV24/6</f>
        <v>2419.0100000000002</v>
      </c>
      <c r="AY24" s="14">
        <f>IF(+AW24/6&gt;BC24,BC24,+AW24/6)</f>
        <v>2856.83</v>
      </c>
      <c r="AZ24" s="23" t="s">
        <v>17</v>
      </c>
      <c r="BA24" s="34">
        <v>1045.2</v>
      </c>
      <c r="BB24" s="34">
        <v>867</v>
      </c>
      <c r="BC24" s="34">
        <v>3262.5</v>
      </c>
    </row>
    <row r="25" spans="29:56" hidden="1">
      <c r="AC25">
        <v>16</v>
      </c>
      <c r="AD25" t="s">
        <v>83</v>
      </c>
      <c r="AE25" s="40" t="str">
        <f>+Datos!D49</f>
        <v>No</v>
      </c>
      <c r="AF25" s="35">
        <f t="shared" si="0"/>
        <v>19</v>
      </c>
      <c r="AG25" s="35">
        <f t="shared" si="1"/>
        <v>6</v>
      </c>
      <c r="AH25" s="44">
        <v>2013</v>
      </c>
      <c r="AI25" s="20">
        <v>3.0000000000000001E-3</v>
      </c>
      <c r="AJ25" s="12" t="s">
        <v>6</v>
      </c>
      <c r="AK25" s="13">
        <v>958.98</v>
      </c>
      <c r="AL25" s="13">
        <v>699.38</v>
      </c>
      <c r="AM25" s="13">
        <v>34.770000000000003</v>
      </c>
      <c r="AN25" s="13">
        <v>25.35</v>
      </c>
      <c r="AO25" s="13">
        <v>479.88</v>
      </c>
      <c r="AP25" s="13">
        <f>+AO25</f>
        <v>479.88</v>
      </c>
      <c r="AQ25" s="13">
        <v>654.28</v>
      </c>
      <c r="AR25" s="13">
        <f t="shared" ref="AR25:AR51" si="10">+AQ25*0.78</f>
        <v>510.33839999999998</v>
      </c>
      <c r="AS25" s="13">
        <v>117.25</v>
      </c>
      <c r="AT25" s="13">
        <v>390.61</v>
      </c>
      <c r="AU25" s="13">
        <v>27.41</v>
      </c>
      <c r="AV25" s="14">
        <f t="shared" ref="AV25" si="11">(AK25*12)+(AL25*2)+(AM25*12*AG25)+(AN25*2*AG25)+(AO25*12)+(AP25*2)+(AQ25*12)+(AR25*2)+(AS25*12)</f>
        <v>32711.516800000001</v>
      </c>
      <c r="AW25" s="14">
        <f t="shared" ref="AW25" si="12">(AK25*12)+(AL25*2)+(AM25*12*AG25)+(AN25*2*AG25)+(AO25*12)+(AP25*2)+(AQ25*12)+(AR25*2)+(AT25*12)+(AU25*12*AG25)</f>
        <v>37965.356800000001</v>
      </c>
      <c r="AX25" s="14">
        <f t="shared" ref="AX25:AX46" si="13">IF(+AV25/12&gt;BC25,BC25,+AV25/12)</f>
        <v>2725.9597333333336</v>
      </c>
      <c r="AY25" s="14">
        <f t="shared" ref="AY25:AY51" si="14">IF(+AW25/12&gt;BC25,BC25,+AW25/12)</f>
        <v>3163.7797333333333</v>
      </c>
      <c r="BA25" s="34">
        <v>1051.5</v>
      </c>
      <c r="BB25" s="34">
        <v>872.1</v>
      </c>
      <c r="BC25" s="34">
        <v>3425.7</v>
      </c>
    </row>
    <row r="26" spans="29:56" hidden="1">
      <c r="AC26">
        <v>17</v>
      </c>
      <c r="AD26" t="s">
        <v>84</v>
      </c>
      <c r="AE26" s="40" t="str">
        <f>+Datos!D50</f>
        <v>No</v>
      </c>
      <c r="AF26" s="35">
        <f>+AF27-1</f>
        <v>20</v>
      </c>
      <c r="AG26" s="35">
        <f t="shared" si="1"/>
        <v>6</v>
      </c>
      <c r="AH26" s="44">
        <v>2014</v>
      </c>
      <c r="AJ26" s="12" t="s">
        <v>6</v>
      </c>
      <c r="AK26" s="13">
        <v>958.98</v>
      </c>
      <c r="AL26" s="13">
        <v>699.38</v>
      </c>
      <c r="AM26" s="13">
        <v>34.770000000000003</v>
      </c>
      <c r="AN26" s="13">
        <v>25.35</v>
      </c>
      <c r="AO26" s="13">
        <v>479.88</v>
      </c>
      <c r="AP26" s="13">
        <f>+AO26</f>
        <v>479.88</v>
      </c>
      <c r="AQ26" s="13">
        <v>654.28</v>
      </c>
      <c r="AR26" s="13">
        <f t="shared" si="10"/>
        <v>510.33839999999998</v>
      </c>
      <c r="AS26" s="13">
        <v>117.25</v>
      </c>
      <c r="AT26" s="13">
        <v>390.61</v>
      </c>
      <c r="AU26" s="13">
        <v>27.41</v>
      </c>
      <c r="AV26" s="14">
        <f>(AK26*12)+(AL26*2)+(AM26*12*AG26)+(AN26*2*AG26)+(AO26*12)+(AP26*2)+(AQ26*12)+(AR26*2)+(AS26*12)</f>
        <v>32711.516800000001</v>
      </c>
      <c r="AW26" s="14">
        <f>(AK26*12)+(AL26*2)+(AM26*12*AG26)+(AN26*2*AG26)+(AO26*12)+(AP26*2)+(AQ26*12)+(AR26*2)+(AT26*12)+(AU26*12*AG26)</f>
        <v>37965.356800000001</v>
      </c>
      <c r="AX26" s="14">
        <f t="shared" si="13"/>
        <v>2725.9597333333336</v>
      </c>
      <c r="AY26" s="14">
        <f t="shared" si="14"/>
        <v>3163.7797333333333</v>
      </c>
      <c r="BA26" s="34">
        <v>1051.5</v>
      </c>
      <c r="BB26" s="34">
        <v>872.1</v>
      </c>
      <c r="BC26" s="34">
        <v>3597</v>
      </c>
    </row>
    <row r="27" spans="29:56" hidden="1">
      <c r="AC27">
        <v>18</v>
      </c>
      <c r="AD27" t="s">
        <v>85</v>
      </c>
      <c r="AE27" s="40" t="str">
        <f>+Datos!D51</f>
        <v>No</v>
      </c>
      <c r="AF27" s="35">
        <f>+Datos!D19</f>
        <v>21</v>
      </c>
      <c r="AG27" s="35">
        <f>INT(AF27/3)</f>
        <v>7</v>
      </c>
      <c r="AH27" s="16">
        <v>2015</v>
      </c>
      <c r="AJ27" s="12" t="s">
        <v>6</v>
      </c>
      <c r="AK27" s="13">
        <v>958.98</v>
      </c>
      <c r="AL27" s="13">
        <v>699.38</v>
      </c>
      <c r="AM27" s="13">
        <v>34.770000000000003</v>
      </c>
      <c r="AN27" s="13">
        <v>25.35</v>
      </c>
      <c r="AO27" s="13">
        <v>479.88</v>
      </c>
      <c r="AP27" s="13">
        <f t="shared" ref="AP27:AP51" si="15">+AO27</f>
        <v>479.88</v>
      </c>
      <c r="AQ27" s="13">
        <v>654.28</v>
      </c>
      <c r="AR27" s="13">
        <f t="shared" si="10"/>
        <v>510.33839999999998</v>
      </c>
      <c r="AS27" s="13">
        <v>117.25</v>
      </c>
      <c r="AT27" s="13">
        <v>390.61</v>
      </c>
      <c r="AU27" s="13">
        <v>27.41</v>
      </c>
      <c r="AV27" s="14">
        <f>(AK27*12)+(AL27*2)+(AM27*12*AG27)+(AN27*2*AG27)+(AO27*12)+(AP27*2)+(AQ27*12)+(AR27*2)+(AS27*12)</f>
        <v>33179.4568</v>
      </c>
      <c r="AW27" s="14">
        <f t="shared" ref="AW27:AW51" si="16">(AK27*12)+(AL27*2)+(AM27*12*AG27)+(AN27*2*AG27)+(AO27*12)+(AP27*2)+(AQ27*12)+(AR27*2)+(AT27*12)+(AU27*12*AG27)</f>
        <v>38762.216800000002</v>
      </c>
      <c r="AX27" s="14">
        <f t="shared" si="13"/>
        <v>2764.9547333333335</v>
      </c>
      <c r="AY27" s="14">
        <f t="shared" si="14"/>
        <v>3230.1847333333335</v>
      </c>
      <c r="BA27" s="46">
        <v>1051.5</v>
      </c>
      <c r="BB27" s="46">
        <v>872.1</v>
      </c>
      <c r="BC27" s="46">
        <v>3597</v>
      </c>
      <c r="BD27" t="s">
        <v>50</v>
      </c>
    </row>
    <row r="28" spans="29:56" hidden="1">
      <c r="AC28">
        <v>19</v>
      </c>
      <c r="AD28" t="s">
        <v>86</v>
      </c>
      <c r="AE28" s="40" t="str">
        <f>+Datos!D52</f>
        <v>No</v>
      </c>
      <c r="AF28" s="35">
        <f>+AF27+1</f>
        <v>22</v>
      </c>
      <c r="AG28" s="35">
        <f t="shared" ref="AG28:AG51" si="17">INT(AF28/3)</f>
        <v>7</v>
      </c>
      <c r="AH28" s="44">
        <v>2016</v>
      </c>
      <c r="AJ28" s="12" t="s">
        <v>6</v>
      </c>
      <c r="AK28" s="13">
        <v>958.98</v>
      </c>
      <c r="AL28" s="13">
        <v>699.38</v>
      </c>
      <c r="AM28" s="13">
        <v>34.770000000000003</v>
      </c>
      <c r="AN28" s="13">
        <v>25.35</v>
      </c>
      <c r="AO28" s="13">
        <v>479.88</v>
      </c>
      <c r="AP28" s="13">
        <f t="shared" si="15"/>
        <v>479.88</v>
      </c>
      <c r="AQ28" s="13">
        <v>654.28</v>
      </c>
      <c r="AR28" s="13">
        <f t="shared" si="10"/>
        <v>510.33839999999998</v>
      </c>
      <c r="AS28" s="13">
        <v>117.25</v>
      </c>
      <c r="AT28" s="13">
        <v>390.61</v>
      </c>
      <c r="AU28" s="13">
        <v>27.41</v>
      </c>
      <c r="AV28" s="14">
        <f>(AK28*12)+(AL28*2)+(AM28*12*AG28)+(AN28*2*AG28)+(AO28*12)+(AP28*2)+(AQ28*12)+(AR28*2)+(AS28*12)</f>
        <v>33179.4568</v>
      </c>
      <c r="AW28" s="14">
        <f t="shared" si="16"/>
        <v>38762.216800000002</v>
      </c>
      <c r="AX28" s="14">
        <f t="shared" si="13"/>
        <v>2764.9547333333335</v>
      </c>
      <c r="AY28" s="14">
        <f t="shared" si="14"/>
        <v>3230.1847333333335</v>
      </c>
      <c r="BA28" s="46">
        <v>1051.5</v>
      </c>
      <c r="BB28" s="46">
        <v>872.1</v>
      </c>
      <c r="BC28" s="46">
        <v>3597</v>
      </c>
    </row>
    <row r="29" spans="29:56" hidden="1">
      <c r="AC29">
        <v>20</v>
      </c>
      <c r="AD29" t="s">
        <v>87</v>
      </c>
      <c r="AE29" s="40" t="str">
        <f>+Datos!D53</f>
        <v>No</v>
      </c>
      <c r="AF29" s="35">
        <f t="shared" ref="AF29:AF51" si="18">+AF28+1</f>
        <v>23</v>
      </c>
      <c r="AG29" s="35">
        <f t="shared" si="17"/>
        <v>7</v>
      </c>
      <c r="AH29" s="16">
        <v>2017</v>
      </c>
      <c r="AJ29" s="12" t="s">
        <v>6</v>
      </c>
      <c r="AK29" s="13">
        <v>958.98</v>
      </c>
      <c r="AL29" s="13">
        <v>699.38</v>
      </c>
      <c r="AM29" s="13">
        <v>34.770000000000003</v>
      </c>
      <c r="AN29" s="13">
        <v>25.35</v>
      </c>
      <c r="AO29" s="13">
        <v>479.88</v>
      </c>
      <c r="AP29" s="13">
        <f t="shared" si="15"/>
        <v>479.88</v>
      </c>
      <c r="AQ29" s="13">
        <v>654.28</v>
      </c>
      <c r="AR29" s="13">
        <f t="shared" si="10"/>
        <v>510.33839999999998</v>
      </c>
      <c r="AS29" s="13">
        <v>117.25</v>
      </c>
      <c r="AT29" s="13">
        <v>390.61</v>
      </c>
      <c r="AU29" s="13">
        <v>27.41</v>
      </c>
      <c r="AV29" s="14">
        <f>(AK29*12)+(AL29*2)+(AM29*12*AG29)+(AN29*2*AG29)+(AO29*12)+(AP29*2)+(AQ29*12)+(AR29*2)+(AS29*12)</f>
        <v>33179.4568</v>
      </c>
      <c r="AW29" s="14">
        <f t="shared" si="16"/>
        <v>38762.216800000002</v>
      </c>
      <c r="AX29" s="14">
        <f t="shared" si="13"/>
        <v>2764.9547333333335</v>
      </c>
      <c r="AY29" s="14">
        <f t="shared" si="14"/>
        <v>3230.1847333333335</v>
      </c>
      <c r="BA29" s="46">
        <v>1051.5</v>
      </c>
      <c r="BB29" s="46">
        <v>872.1</v>
      </c>
      <c r="BC29" s="46">
        <v>3597</v>
      </c>
    </row>
    <row r="30" spans="29:56" hidden="1">
      <c r="AC30">
        <v>21</v>
      </c>
      <c r="AD30" t="s">
        <v>88</v>
      </c>
      <c r="AE30" s="40" t="str">
        <f>+Datos!D54</f>
        <v>No</v>
      </c>
      <c r="AF30" s="35">
        <f t="shared" si="18"/>
        <v>24</v>
      </c>
      <c r="AG30" s="35">
        <f t="shared" si="17"/>
        <v>8</v>
      </c>
      <c r="AH30" s="44">
        <v>2018</v>
      </c>
      <c r="AJ30" s="12" t="s">
        <v>6</v>
      </c>
      <c r="AK30" s="13">
        <v>958.98</v>
      </c>
      <c r="AL30" s="13">
        <v>699.38</v>
      </c>
      <c r="AM30" s="13">
        <v>34.770000000000003</v>
      </c>
      <c r="AN30" s="13">
        <v>25.35</v>
      </c>
      <c r="AO30" s="13">
        <v>479.88</v>
      </c>
      <c r="AP30" s="13">
        <f t="shared" si="15"/>
        <v>479.88</v>
      </c>
      <c r="AQ30" s="13">
        <v>654.28</v>
      </c>
      <c r="AR30" s="13">
        <f t="shared" si="10"/>
        <v>510.33839999999998</v>
      </c>
      <c r="AS30" s="13">
        <v>117.25</v>
      </c>
      <c r="AT30" s="13">
        <v>390.61</v>
      </c>
      <c r="AU30" s="13">
        <v>27.41</v>
      </c>
      <c r="AV30" s="14">
        <f>(AK30*12)+(AL30*2)+(AM30*12*AG30)+(AN30*2*AG30)+(AO30*12)+(AP30*2)+(AQ30*12)+(AR30*2)+(AS30*12)</f>
        <v>33647.396800000002</v>
      </c>
      <c r="AW30" s="14">
        <f t="shared" si="16"/>
        <v>39559.076799999995</v>
      </c>
      <c r="AX30" s="14">
        <f t="shared" si="13"/>
        <v>2803.9497333333334</v>
      </c>
      <c r="AY30" s="14">
        <f t="shared" si="14"/>
        <v>3296.5897333333328</v>
      </c>
      <c r="BA30" s="46">
        <v>1051.5</v>
      </c>
      <c r="BB30" s="46">
        <v>872.1</v>
      </c>
      <c r="BC30" s="46">
        <v>3597</v>
      </c>
    </row>
    <row r="31" spans="29:56" hidden="1">
      <c r="AC31">
        <v>22</v>
      </c>
      <c r="AD31" t="s">
        <v>89</v>
      </c>
      <c r="AE31" s="40" t="str">
        <f>+Datos!D55</f>
        <v>No</v>
      </c>
      <c r="AF31" s="35">
        <f t="shared" si="18"/>
        <v>25</v>
      </c>
      <c r="AG31" s="35">
        <f t="shared" si="17"/>
        <v>8</v>
      </c>
      <c r="AH31" s="16">
        <v>2019</v>
      </c>
      <c r="AJ31" s="12" t="s">
        <v>6</v>
      </c>
      <c r="AK31" s="13">
        <v>958.98</v>
      </c>
      <c r="AL31" s="13">
        <v>699.38</v>
      </c>
      <c r="AM31" s="13">
        <v>34.770000000000003</v>
      </c>
      <c r="AN31" s="13">
        <v>25.35</v>
      </c>
      <c r="AO31" s="13">
        <v>479.88</v>
      </c>
      <c r="AP31" s="13">
        <f t="shared" si="15"/>
        <v>479.88</v>
      </c>
      <c r="AQ31" s="13">
        <v>654.28</v>
      </c>
      <c r="AR31" s="13">
        <f t="shared" si="10"/>
        <v>510.33839999999998</v>
      </c>
      <c r="AS31" s="13">
        <v>117.25</v>
      </c>
      <c r="AT31" s="13">
        <v>390.61</v>
      </c>
      <c r="AU31" s="13">
        <v>27.41</v>
      </c>
      <c r="AV31" s="14">
        <f t="shared" ref="AV31:AV51" si="19">(AK31*12)+(AL31*2)+(AM31*12*AG31)+(AN31*2*AG31)+(AO31*12)+(AP31*2)+(AQ31*12)+(AR31*2)+(AS31*12)</f>
        <v>33647.396800000002</v>
      </c>
      <c r="AW31" s="14">
        <f t="shared" si="16"/>
        <v>39559.076799999995</v>
      </c>
      <c r="AX31" s="14">
        <f t="shared" si="13"/>
        <v>2803.9497333333334</v>
      </c>
      <c r="AY31" s="14">
        <f t="shared" si="14"/>
        <v>3296.5897333333328</v>
      </c>
      <c r="BA31" s="46">
        <v>1051.5</v>
      </c>
      <c r="BB31" s="46">
        <v>872.1</v>
      </c>
      <c r="BC31" s="46">
        <v>3597</v>
      </c>
    </row>
    <row r="32" spans="29:56" hidden="1">
      <c r="AC32">
        <v>23</v>
      </c>
      <c r="AD32" t="s">
        <v>90</v>
      </c>
      <c r="AE32" s="40" t="str">
        <f>+Datos!D56</f>
        <v>No</v>
      </c>
      <c r="AF32" s="35">
        <f t="shared" si="18"/>
        <v>26</v>
      </c>
      <c r="AG32" s="35">
        <f t="shared" si="17"/>
        <v>8</v>
      </c>
      <c r="AH32" s="44">
        <v>2020</v>
      </c>
      <c r="AJ32" s="12" t="s">
        <v>6</v>
      </c>
      <c r="AK32" s="13">
        <v>958.98</v>
      </c>
      <c r="AL32" s="13">
        <v>699.38</v>
      </c>
      <c r="AM32" s="13">
        <v>34.770000000000003</v>
      </c>
      <c r="AN32" s="13">
        <v>25.35</v>
      </c>
      <c r="AO32" s="13">
        <v>479.88</v>
      </c>
      <c r="AP32" s="13">
        <f t="shared" si="15"/>
        <v>479.88</v>
      </c>
      <c r="AQ32" s="13">
        <v>654.28</v>
      </c>
      <c r="AR32" s="13">
        <f t="shared" si="10"/>
        <v>510.33839999999998</v>
      </c>
      <c r="AS32" s="13">
        <v>117.25</v>
      </c>
      <c r="AT32" s="13">
        <v>390.61</v>
      </c>
      <c r="AU32" s="13">
        <v>27.41</v>
      </c>
      <c r="AV32" s="14">
        <f t="shared" si="19"/>
        <v>33647.396800000002</v>
      </c>
      <c r="AW32" s="14">
        <f t="shared" si="16"/>
        <v>39559.076799999995</v>
      </c>
      <c r="AX32" s="14">
        <f t="shared" si="13"/>
        <v>2803.9497333333334</v>
      </c>
      <c r="AY32" s="14">
        <f t="shared" si="14"/>
        <v>3296.5897333333328</v>
      </c>
      <c r="BA32" s="46">
        <v>1051.5</v>
      </c>
      <c r="BB32" s="46">
        <v>872.1</v>
      </c>
      <c r="BC32" s="46">
        <v>3597</v>
      </c>
    </row>
    <row r="33" spans="29:55" hidden="1">
      <c r="AC33">
        <v>24</v>
      </c>
      <c r="AD33" t="s">
        <v>91</v>
      </c>
      <c r="AE33" s="40" t="str">
        <f>+Datos!D57</f>
        <v>No</v>
      </c>
      <c r="AF33" s="35">
        <f t="shared" si="18"/>
        <v>27</v>
      </c>
      <c r="AG33" s="35">
        <f t="shared" si="17"/>
        <v>9</v>
      </c>
      <c r="AH33" s="16">
        <v>2021</v>
      </c>
      <c r="AJ33" s="12" t="s">
        <v>6</v>
      </c>
      <c r="AK33" s="13">
        <v>958.98</v>
      </c>
      <c r="AL33" s="13">
        <v>699.38</v>
      </c>
      <c r="AM33" s="13">
        <v>34.770000000000003</v>
      </c>
      <c r="AN33" s="13">
        <v>25.35</v>
      </c>
      <c r="AO33" s="13">
        <v>479.88</v>
      </c>
      <c r="AP33" s="13">
        <f t="shared" si="15"/>
        <v>479.88</v>
      </c>
      <c r="AQ33" s="13">
        <v>654.28</v>
      </c>
      <c r="AR33" s="13">
        <f t="shared" si="10"/>
        <v>510.33839999999998</v>
      </c>
      <c r="AS33" s="13">
        <v>117.25</v>
      </c>
      <c r="AT33" s="13">
        <v>390.61</v>
      </c>
      <c r="AU33" s="13">
        <v>27.41</v>
      </c>
      <c r="AV33" s="14">
        <f t="shared" si="19"/>
        <v>34115.336800000005</v>
      </c>
      <c r="AW33" s="14">
        <f t="shared" si="16"/>
        <v>40355.936799999996</v>
      </c>
      <c r="AX33" s="14">
        <f t="shared" si="13"/>
        <v>2842.9447333333337</v>
      </c>
      <c r="AY33" s="14">
        <f t="shared" si="14"/>
        <v>3362.994733333333</v>
      </c>
      <c r="BA33" s="46">
        <v>1051.5</v>
      </c>
      <c r="BB33" s="46">
        <v>872.1</v>
      </c>
      <c r="BC33" s="46">
        <v>3597</v>
      </c>
    </row>
    <row r="34" spans="29:55" hidden="1">
      <c r="AC34">
        <v>25</v>
      </c>
      <c r="AD34" t="s">
        <v>92</v>
      </c>
      <c r="AE34" s="40" t="str">
        <f>+Datos!D58</f>
        <v>No</v>
      </c>
      <c r="AF34" s="35">
        <f t="shared" si="18"/>
        <v>28</v>
      </c>
      <c r="AG34" s="35">
        <f t="shared" si="17"/>
        <v>9</v>
      </c>
      <c r="AH34" s="44">
        <v>2022</v>
      </c>
      <c r="AJ34" s="12" t="s">
        <v>6</v>
      </c>
      <c r="AK34" s="13">
        <v>958.98</v>
      </c>
      <c r="AL34" s="13">
        <v>699.38</v>
      </c>
      <c r="AM34" s="13">
        <v>34.770000000000003</v>
      </c>
      <c r="AN34" s="13">
        <v>25.35</v>
      </c>
      <c r="AO34" s="13">
        <v>479.88</v>
      </c>
      <c r="AP34" s="13">
        <f t="shared" si="15"/>
        <v>479.88</v>
      </c>
      <c r="AQ34" s="13">
        <v>654.28</v>
      </c>
      <c r="AR34" s="13">
        <f t="shared" si="10"/>
        <v>510.33839999999998</v>
      </c>
      <c r="AS34" s="13">
        <v>117.25</v>
      </c>
      <c r="AT34" s="13">
        <v>390.61</v>
      </c>
      <c r="AU34" s="13">
        <v>27.41</v>
      </c>
      <c r="AV34" s="14">
        <f t="shared" si="19"/>
        <v>34115.336800000005</v>
      </c>
      <c r="AW34" s="14">
        <f t="shared" si="16"/>
        <v>40355.936799999996</v>
      </c>
      <c r="AX34" s="14">
        <f>IF(+AV34/12&gt;BC34,BC34,+AV34/12)</f>
        <v>2842.9447333333337</v>
      </c>
      <c r="AY34" s="14">
        <f>IF(+AW34/12&gt;BC34,BC34,+AW34/12)</f>
        <v>3362.994733333333</v>
      </c>
      <c r="BA34" s="46">
        <v>1051.5</v>
      </c>
      <c r="BB34" s="46">
        <v>872.1</v>
      </c>
      <c r="BC34" s="46">
        <v>3597</v>
      </c>
    </row>
    <row r="35" spans="29:55" hidden="1">
      <c r="AC35">
        <v>26</v>
      </c>
      <c r="AD35" t="s">
        <v>99</v>
      </c>
      <c r="AE35" s="40" t="str">
        <f>+Datos!D59</f>
        <v>No</v>
      </c>
      <c r="AF35" s="35">
        <f t="shared" si="18"/>
        <v>29</v>
      </c>
      <c r="AG35" s="35">
        <f t="shared" si="17"/>
        <v>9</v>
      </c>
      <c r="AH35" s="16">
        <v>2023</v>
      </c>
      <c r="AJ35" s="12" t="s">
        <v>6</v>
      </c>
      <c r="AK35" s="13">
        <v>958.98</v>
      </c>
      <c r="AL35" s="13">
        <v>699.38</v>
      </c>
      <c r="AM35" s="13">
        <v>34.770000000000003</v>
      </c>
      <c r="AN35" s="13">
        <v>25.35</v>
      </c>
      <c r="AO35" s="13">
        <v>479.88</v>
      </c>
      <c r="AP35" s="13">
        <f t="shared" si="15"/>
        <v>479.88</v>
      </c>
      <c r="AQ35" s="13">
        <v>654.28</v>
      </c>
      <c r="AR35" s="13">
        <f t="shared" si="10"/>
        <v>510.33839999999998</v>
      </c>
      <c r="AS35" s="13">
        <v>117.25</v>
      </c>
      <c r="AT35" s="13">
        <v>390.61</v>
      </c>
      <c r="AU35" s="13">
        <v>27.41</v>
      </c>
      <c r="AV35" s="14">
        <f t="shared" si="19"/>
        <v>34115.336800000005</v>
      </c>
      <c r="AW35" s="14">
        <f t="shared" si="16"/>
        <v>40355.936799999996</v>
      </c>
      <c r="AX35" s="14">
        <f t="shared" si="13"/>
        <v>2842.9447333333337</v>
      </c>
      <c r="AY35" s="14">
        <f t="shared" si="14"/>
        <v>3362.994733333333</v>
      </c>
      <c r="BA35" s="46">
        <v>1051.5</v>
      </c>
      <c r="BB35" s="46">
        <v>872.1</v>
      </c>
      <c r="BC35" s="46">
        <v>3597</v>
      </c>
    </row>
    <row r="36" spans="29:55" hidden="1">
      <c r="AC36">
        <v>27</v>
      </c>
      <c r="AD36" t="s">
        <v>100</v>
      </c>
      <c r="AE36" s="40" t="str">
        <f>+Datos!D60</f>
        <v>No</v>
      </c>
      <c r="AF36" s="35">
        <f t="shared" si="18"/>
        <v>30</v>
      </c>
      <c r="AG36" s="35">
        <f t="shared" si="17"/>
        <v>10</v>
      </c>
      <c r="AH36" s="44">
        <v>2024</v>
      </c>
      <c r="AJ36" s="12" t="s">
        <v>6</v>
      </c>
      <c r="AK36" s="13">
        <v>958.98</v>
      </c>
      <c r="AL36" s="13">
        <v>699.38</v>
      </c>
      <c r="AM36" s="13">
        <v>34.770000000000003</v>
      </c>
      <c r="AN36" s="13">
        <v>25.35</v>
      </c>
      <c r="AO36" s="13">
        <v>479.88</v>
      </c>
      <c r="AP36" s="13">
        <f t="shared" si="15"/>
        <v>479.88</v>
      </c>
      <c r="AQ36" s="13">
        <v>654.28</v>
      </c>
      <c r="AR36" s="13">
        <f t="shared" si="10"/>
        <v>510.33839999999998</v>
      </c>
      <c r="AS36" s="13">
        <v>117.25</v>
      </c>
      <c r="AT36" s="13">
        <v>390.61</v>
      </c>
      <c r="AU36" s="13">
        <v>27.41</v>
      </c>
      <c r="AV36" s="14">
        <f t="shared" si="19"/>
        <v>34583.276799999992</v>
      </c>
      <c r="AW36" s="14">
        <f t="shared" si="16"/>
        <v>41152.796799999989</v>
      </c>
      <c r="AX36" s="14">
        <f t="shared" si="13"/>
        <v>2881.9397333333327</v>
      </c>
      <c r="AY36" s="14">
        <f t="shared" si="14"/>
        <v>3429.3997333333323</v>
      </c>
      <c r="BA36" s="46">
        <v>1051.5</v>
      </c>
      <c r="BB36" s="46">
        <v>872.1</v>
      </c>
      <c r="BC36" s="46">
        <v>3597</v>
      </c>
    </row>
    <row r="37" spans="29:55" hidden="1">
      <c r="AC37">
        <v>28</v>
      </c>
      <c r="AD37" t="s">
        <v>101</v>
      </c>
      <c r="AE37" s="40" t="str">
        <f>+Datos!D61</f>
        <v>No</v>
      </c>
      <c r="AF37" s="35">
        <f t="shared" si="18"/>
        <v>31</v>
      </c>
      <c r="AG37" s="35">
        <f t="shared" si="17"/>
        <v>10</v>
      </c>
      <c r="AH37" s="16">
        <v>2025</v>
      </c>
      <c r="AJ37" s="12" t="s">
        <v>6</v>
      </c>
      <c r="AK37" s="13">
        <v>958.98</v>
      </c>
      <c r="AL37" s="13">
        <v>699.38</v>
      </c>
      <c r="AM37" s="13">
        <v>34.770000000000003</v>
      </c>
      <c r="AN37" s="13">
        <v>25.35</v>
      </c>
      <c r="AO37" s="13">
        <v>479.88</v>
      </c>
      <c r="AP37" s="13">
        <f t="shared" si="15"/>
        <v>479.88</v>
      </c>
      <c r="AQ37" s="13">
        <v>654.28</v>
      </c>
      <c r="AR37" s="13">
        <f t="shared" si="10"/>
        <v>510.33839999999998</v>
      </c>
      <c r="AS37" s="13">
        <v>117.25</v>
      </c>
      <c r="AT37" s="13">
        <v>390.61</v>
      </c>
      <c r="AU37" s="13">
        <v>27.41</v>
      </c>
      <c r="AV37" s="14">
        <f t="shared" si="19"/>
        <v>34583.276799999992</v>
      </c>
      <c r="AW37" s="14">
        <f t="shared" si="16"/>
        <v>41152.796799999989</v>
      </c>
      <c r="AX37" s="14">
        <f t="shared" si="13"/>
        <v>2881.9397333333327</v>
      </c>
      <c r="AY37" s="14">
        <f t="shared" si="14"/>
        <v>3429.3997333333323</v>
      </c>
      <c r="BA37" s="46">
        <v>1051.5</v>
      </c>
      <c r="BB37" s="46">
        <v>872.1</v>
      </c>
      <c r="BC37" s="46">
        <v>3597</v>
      </c>
    </row>
    <row r="38" spans="29:55" hidden="1">
      <c r="AC38">
        <v>29</v>
      </c>
      <c r="AD38" t="s">
        <v>102</v>
      </c>
      <c r="AE38" s="40" t="str">
        <f>+Datos!D62</f>
        <v>No</v>
      </c>
      <c r="AF38" s="35">
        <f t="shared" si="18"/>
        <v>32</v>
      </c>
      <c r="AG38" s="35">
        <f t="shared" si="17"/>
        <v>10</v>
      </c>
      <c r="AH38" s="44">
        <v>2026</v>
      </c>
      <c r="AJ38" s="12" t="s">
        <v>6</v>
      </c>
      <c r="AK38" s="13">
        <v>958.98</v>
      </c>
      <c r="AL38" s="13">
        <v>699.38</v>
      </c>
      <c r="AM38" s="13">
        <v>34.770000000000003</v>
      </c>
      <c r="AN38" s="13">
        <v>25.35</v>
      </c>
      <c r="AO38" s="13">
        <v>479.88</v>
      </c>
      <c r="AP38" s="13">
        <f t="shared" si="15"/>
        <v>479.88</v>
      </c>
      <c r="AQ38" s="13">
        <v>654.28</v>
      </c>
      <c r="AR38" s="13">
        <f t="shared" si="10"/>
        <v>510.33839999999998</v>
      </c>
      <c r="AS38" s="13">
        <v>117.25</v>
      </c>
      <c r="AT38" s="13">
        <v>390.61</v>
      </c>
      <c r="AU38" s="13">
        <v>27.41</v>
      </c>
      <c r="AV38" s="14">
        <f t="shared" si="19"/>
        <v>34583.276799999992</v>
      </c>
      <c r="AW38" s="14">
        <f t="shared" si="16"/>
        <v>41152.796799999989</v>
      </c>
      <c r="AX38" s="14">
        <f t="shared" si="13"/>
        <v>2881.9397333333327</v>
      </c>
      <c r="AY38" s="14">
        <f t="shared" si="14"/>
        <v>3429.3997333333323</v>
      </c>
      <c r="BA38" s="46">
        <v>1051.5</v>
      </c>
      <c r="BB38" s="46">
        <v>872.1</v>
      </c>
      <c r="BC38" s="46">
        <v>3597</v>
      </c>
    </row>
    <row r="39" spans="29:55" hidden="1">
      <c r="AC39">
        <v>30</v>
      </c>
      <c r="AD39" t="s">
        <v>103</v>
      </c>
      <c r="AE39" s="40" t="str">
        <f>+Datos!D63</f>
        <v>No</v>
      </c>
      <c r="AF39" s="35">
        <f t="shared" si="18"/>
        <v>33</v>
      </c>
      <c r="AG39" s="35">
        <f t="shared" si="17"/>
        <v>11</v>
      </c>
      <c r="AH39" s="16">
        <v>2027</v>
      </c>
      <c r="AJ39" s="12" t="s">
        <v>6</v>
      </c>
      <c r="AK39" s="13">
        <v>958.98</v>
      </c>
      <c r="AL39" s="13">
        <v>699.38</v>
      </c>
      <c r="AM39" s="13">
        <v>34.770000000000003</v>
      </c>
      <c r="AN39" s="13">
        <v>25.35</v>
      </c>
      <c r="AO39" s="13">
        <v>479.88</v>
      </c>
      <c r="AP39" s="13">
        <f t="shared" si="15"/>
        <v>479.88</v>
      </c>
      <c r="AQ39" s="13">
        <v>654.28</v>
      </c>
      <c r="AR39" s="13">
        <f t="shared" si="10"/>
        <v>510.33839999999998</v>
      </c>
      <c r="AS39" s="13">
        <v>117.25</v>
      </c>
      <c r="AT39" s="13">
        <v>390.61</v>
      </c>
      <c r="AU39" s="13">
        <v>27.41</v>
      </c>
      <c r="AV39" s="14">
        <f t="shared" si="19"/>
        <v>35051.216799999995</v>
      </c>
      <c r="AW39" s="14">
        <f t="shared" si="16"/>
        <v>41949.656799999997</v>
      </c>
      <c r="AX39" s="14">
        <f t="shared" si="13"/>
        <v>2920.934733333333</v>
      </c>
      <c r="AY39" s="14">
        <f t="shared" si="14"/>
        <v>3495.8047333333329</v>
      </c>
      <c r="BA39" s="46">
        <v>1051.5</v>
      </c>
      <c r="BB39" s="46">
        <v>872.1</v>
      </c>
      <c r="BC39" s="46">
        <v>3597</v>
      </c>
    </row>
    <row r="40" spans="29:55" hidden="1">
      <c r="AC40">
        <v>31</v>
      </c>
      <c r="AD40" t="s">
        <v>104</v>
      </c>
      <c r="AE40" s="40" t="str">
        <f>+Datos!D64</f>
        <v>No</v>
      </c>
      <c r="AF40" s="35">
        <f t="shared" si="18"/>
        <v>34</v>
      </c>
      <c r="AG40" s="35">
        <f t="shared" si="17"/>
        <v>11</v>
      </c>
      <c r="AH40" s="44">
        <v>2028</v>
      </c>
      <c r="AJ40" s="12" t="s">
        <v>6</v>
      </c>
      <c r="AK40" s="13">
        <v>958.98</v>
      </c>
      <c r="AL40" s="13">
        <v>699.38</v>
      </c>
      <c r="AM40" s="13">
        <v>34.770000000000003</v>
      </c>
      <c r="AN40" s="13">
        <v>25.35</v>
      </c>
      <c r="AO40" s="13">
        <v>479.88</v>
      </c>
      <c r="AP40" s="13">
        <f t="shared" si="15"/>
        <v>479.88</v>
      </c>
      <c r="AQ40" s="13">
        <v>654.28</v>
      </c>
      <c r="AR40" s="13">
        <f t="shared" si="10"/>
        <v>510.33839999999998</v>
      </c>
      <c r="AS40" s="13">
        <v>117.25</v>
      </c>
      <c r="AT40" s="13">
        <v>390.61</v>
      </c>
      <c r="AU40" s="13">
        <v>27.41</v>
      </c>
      <c r="AV40" s="14">
        <f t="shared" si="19"/>
        <v>35051.216799999995</v>
      </c>
      <c r="AW40" s="14">
        <f t="shared" si="16"/>
        <v>41949.656799999997</v>
      </c>
      <c r="AX40" s="14">
        <f t="shared" si="13"/>
        <v>2920.934733333333</v>
      </c>
      <c r="AY40" s="14">
        <f t="shared" si="14"/>
        <v>3495.8047333333329</v>
      </c>
      <c r="BA40" s="46">
        <v>1051.5</v>
      </c>
      <c r="BB40" s="46">
        <v>872.1</v>
      </c>
      <c r="BC40" s="46">
        <v>3597</v>
      </c>
    </row>
    <row r="41" spans="29:55" hidden="1">
      <c r="AC41">
        <v>32</v>
      </c>
      <c r="AD41" t="s">
        <v>105</v>
      </c>
      <c r="AE41" s="40" t="str">
        <f>+Datos!D65</f>
        <v>No</v>
      </c>
      <c r="AF41" s="35">
        <f t="shared" si="18"/>
        <v>35</v>
      </c>
      <c r="AG41" s="35">
        <f t="shared" si="17"/>
        <v>11</v>
      </c>
      <c r="AH41" s="16">
        <v>2029</v>
      </c>
      <c r="AJ41" s="12" t="s">
        <v>6</v>
      </c>
      <c r="AK41" s="13">
        <v>958.98</v>
      </c>
      <c r="AL41" s="13">
        <v>699.38</v>
      </c>
      <c r="AM41" s="13">
        <v>34.770000000000003</v>
      </c>
      <c r="AN41" s="13">
        <v>25.35</v>
      </c>
      <c r="AO41" s="13">
        <v>479.88</v>
      </c>
      <c r="AP41" s="13">
        <f t="shared" si="15"/>
        <v>479.88</v>
      </c>
      <c r="AQ41" s="13">
        <v>654.28</v>
      </c>
      <c r="AR41" s="13">
        <f t="shared" si="10"/>
        <v>510.33839999999998</v>
      </c>
      <c r="AS41" s="13">
        <v>117.25</v>
      </c>
      <c r="AT41" s="13">
        <v>390.61</v>
      </c>
      <c r="AU41" s="13">
        <v>27.41</v>
      </c>
      <c r="AV41" s="14">
        <f t="shared" si="19"/>
        <v>35051.216799999995</v>
      </c>
      <c r="AW41" s="14">
        <f t="shared" si="16"/>
        <v>41949.656799999997</v>
      </c>
      <c r="AX41" s="14">
        <f t="shared" si="13"/>
        <v>2920.934733333333</v>
      </c>
      <c r="AY41" s="14">
        <f t="shared" si="14"/>
        <v>3495.8047333333329</v>
      </c>
      <c r="BA41" s="46">
        <v>1051.5</v>
      </c>
      <c r="BB41" s="46">
        <v>872.1</v>
      </c>
      <c r="BC41" s="46">
        <v>3597</v>
      </c>
    </row>
    <row r="42" spans="29:55" hidden="1">
      <c r="AC42">
        <v>33</v>
      </c>
      <c r="AD42" t="s">
        <v>106</v>
      </c>
      <c r="AE42" s="40" t="str">
        <f>+Datos!D66</f>
        <v>No</v>
      </c>
      <c r="AF42" s="35">
        <f t="shared" si="18"/>
        <v>36</v>
      </c>
      <c r="AG42" s="35">
        <f t="shared" si="17"/>
        <v>12</v>
      </c>
      <c r="AH42" s="44">
        <v>2030</v>
      </c>
      <c r="AJ42" s="12" t="s">
        <v>6</v>
      </c>
      <c r="AK42" s="13">
        <v>958.98</v>
      </c>
      <c r="AL42" s="13">
        <v>699.38</v>
      </c>
      <c r="AM42" s="13">
        <v>34.770000000000003</v>
      </c>
      <c r="AN42" s="13">
        <v>25.35</v>
      </c>
      <c r="AO42" s="13">
        <v>479.88</v>
      </c>
      <c r="AP42" s="13">
        <f t="shared" si="15"/>
        <v>479.88</v>
      </c>
      <c r="AQ42" s="13">
        <v>654.28</v>
      </c>
      <c r="AR42" s="13">
        <f t="shared" si="10"/>
        <v>510.33839999999998</v>
      </c>
      <c r="AS42" s="13">
        <v>117.25</v>
      </c>
      <c r="AT42" s="13">
        <v>390.61</v>
      </c>
      <c r="AU42" s="13">
        <v>27.41</v>
      </c>
      <c r="AV42" s="14">
        <f t="shared" si="19"/>
        <v>35519.156799999997</v>
      </c>
      <c r="AW42" s="14">
        <f t="shared" si="16"/>
        <v>42746.516799999998</v>
      </c>
      <c r="AX42" s="14">
        <f t="shared" si="13"/>
        <v>2959.9297333333329</v>
      </c>
      <c r="AY42" s="14">
        <f t="shared" si="14"/>
        <v>3562.2097333333331</v>
      </c>
      <c r="BA42" s="46">
        <v>1051.5</v>
      </c>
      <c r="BB42" s="46">
        <v>872.1</v>
      </c>
      <c r="BC42" s="46">
        <v>3597</v>
      </c>
    </row>
    <row r="43" spans="29:55" hidden="1">
      <c r="AC43">
        <v>34</v>
      </c>
      <c r="AD43" t="s">
        <v>107</v>
      </c>
      <c r="AE43" s="40" t="str">
        <f>+Datos!D67</f>
        <v>No</v>
      </c>
      <c r="AF43" s="35">
        <f t="shared" si="18"/>
        <v>37</v>
      </c>
      <c r="AG43" s="35">
        <f t="shared" si="17"/>
        <v>12</v>
      </c>
      <c r="AH43" s="16">
        <v>2031</v>
      </c>
      <c r="AJ43" s="12" t="s">
        <v>6</v>
      </c>
      <c r="AK43" s="13">
        <v>958.98</v>
      </c>
      <c r="AL43" s="13">
        <v>699.38</v>
      </c>
      <c r="AM43" s="13">
        <v>34.770000000000003</v>
      </c>
      <c r="AN43" s="13">
        <v>25.35</v>
      </c>
      <c r="AO43" s="13">
        <v>479.88</v>
      </c>
      <c r="AP43" s="13">
        <f t="shared" si="15"/>
        <v>479.88</v>
      </c>
      <c r="AQ43" s="13">
        <v>654.28</v>
      </c>
      <c r="AR43" s="13">
        <f t="shared" si="10"/>
        <v>510.33839999999998</v>
      </c>
      <c r="AS43" s="13">
        <v>117.25</v>
      </c>
      <c r="AT43" s="13">
        <v>390.61</v>
      </c>
      <c r="AU43" s="13">
        <v>27.41</v>
      </c>
      <c r="AV43" s="14">
        <f t="shared" si="19"/>
        <v>35519.156799999997</v>
      </c>
      <c r="AW43" s="14">
        <f t="shared" si="16"/>
        <v>42746.516799999998</v>
      </c>
      <c r="AX43" s="14">
        <f t="shared" si="13"/>
        <v>2959.9297333333329</v>
      </c>
      <c r="AY43" s="14">
        <f t="shared" si="14"/>
        <v>3562.2097333333331</v>
      </c>
      <c r="BA43" s="46">
        <v>1051.5</v>
      </c>
      <c r="BB43" s="46">
        <v>872.1</v>
      </c>
      <c r="BC43" s="46">
        <v>3597</v>
      </c>
    </row>
    <row r="44" spans="29:55" hidden="1">
      <c r="AC44">
        <v>35</v>
      </c>
      <c r="AD44" t="s">
        <v>108</v>
      </c>
      <c r="AE44" s="40" t="str">
        <f>+Datos!D68</f>
        <v>No</v>
      </c>
      <c r="AF44" s="35">
        <f t="shared" si="18"/>
        <v>38</v>
      </c>
      <c r="AG44" s="35">
        <f t="shared" si="17"/>
        <v>12</v>
      </c>
      <c r="AH44" s="44">
        <v>2032</v>
      </c>
      <c r="AJ44" s="12" t="s">
        <v>6</v>
      </c>
      <c r="AK44" s="13">
        <v>958.98</v>
      </c>
      <c r="AL44" s="13">
        <v>699.38</v>
      </c>
      <c r="AM44" s="13">
        <v>34.770000000000003</v>
      </c>
      <c r="AN44" s="13">
        <v>25.35</v>
      </c>
      <c r="AO44" s="13">
        <v>479.88</v>
      </c>
      <c r="AP44" s="13">
        <f t="shared" si="15"/>
        <v>479.88</v>
      </c>
      <c r="AQ44" s="13">
        <v>654.28</v>
      </c>
      <c r="AR44" s="13">
        <f t="shared" si="10"/>
        <v>510.33839999999998</v>
      </c>
      <c r="AS44" s="13">
        <v>117.25</v>
      </c>
      <c r="AT44" s="13">
        <v>390.61</v>
      </c>
      <c r="AU44" s="13">
        <v>27.41</v>
      </c>
      <c r="AV44" s="14">
        <f t="shared" si="19"/>
        <v>35519.156799999997</v>
      </c>
      <c r="AW44" s="14">
        <f t="shared" si="16"/>
        <v>42746.516799999998</v>
      </c>
      <c r="AX44" s="14">
        <f t="shared" si="13"/>
        <v>2959.9297333333329</v>
      </c>
      <c r="AY44" s="14">
        <f t="shared" si="14"/>
        <v>3562.2097333333331</v>
      </c>
      <c r="BA44" s="46">
        <v>1051.5</v>
      </c>
      <c r="BB44" s="46">
        <v>872.1</v>
      </c>
      <c r="BC44" s="46">
        <v>3597</v>
      </c>
    </row>
    <row r="45" spans="29:55" hidden="1">
      <c r="AC45">
        <v>36</v>
      </c>
      <c r="AD45" t="s">
        <v>109</v>
      </c>
      <c r="AE45" s="40" t="str">
        <f>+Datos!D69</f>
        <v>No</v>
      </c>
      <c r="AF45" s="35">
        <f t="shared" si="18"/>
        <v>39</v>
      </c>
      <c r="AG45" s="35">
        <f t="shared" si="17"/>
        <v>13</v>
      </c>
      <c r="AH45" s="16">
        <v>2033</v>
      </c>
      <c r="AJ45" s="12" t="s">
        <v>6</v>
      </c>
      <c r="AK45" s="13">
        <v>958.98</v>
      </c>
      <c r="AL45" s="13">
        <v>699.38</v>
      </c>
      <c r="AM45" s="13">
        <v>34.770000000000003</v>
      </c>
      <c r="AN45" s="13">
        <v>25.35</v>
      </c>
      <c r="AO45" s="13">
        <v>479.88</v>
      </c>
      <c r="AP45" s="13">
        <f t="shared" si="15"/>
        <v>479.88</v>
      </c>
      <c r="AQ45" s="13">
        <v>654.28</v>
      </c>
      <c r="AR45" s="13">
        <f t="shared" si="10"/>
        <v>510.33839999999998</v>
      </c>
      <c r="AS45" s="13">
        <v>117.25</v>
      </c>
      <c r="AT45" s="13">
        <v>390.61</v>
      </c>
      <c r="AU45" s="13">
        <v>27.41</v>
      </c>
      <c r="AV45" s="14">
        <f t="shared" si="19"/>
        <v>35987.096799999992</v>
      </c>
      <c r="AW45" s="14">
        <f t="shared" si="16"/>
        <v>43543.376799999991</v>
      </c>
      <c r="AX45" s="14">
        <f t="shared" si="13"/>
        <v>2998.9247333333328</v>
      </c>
      <c r="AY45" s="14">
        <f t="shared" si="14"/>
        <v>3597</v>
      </c>
      <c r="BA45" s="46">
        <v>1051.5</v>
      </c>
      <c r="BB45" s="46">
        <v>872.1</v>
      </c>
      <c r="BC45" s="46">
        <v>3597</v>
      </c>
    </row>
    <row r="46" spans="29:55" hidden="1">
      <c r="AC46">
        <v>37</v>
      </c>
      <c r="AD46" t="s">
        <v>110</v>
      </c>
      <c r="AE46" s="40" t="str">
        <f>+Datos!D70</f>
        <v>No</v>
      </c>
      <c r="AF46" s="35">
        <f t="shared" si="18"/>
        <v>40</v>
      </c>
      <c r="AG46" s="35">
        <f t="shared" si="17"/>
        <v>13</v>
      </c>
      <c r="AH46" s="44">
        <v>2034</v>
      </c>
      <c r="AJ46" s="12" t="s">
        <v>6</v>
      </c>
      <c r="AK46" s="13">
        <v>958.98</v>
      </c>
      <c r="AL46" s="13">
        <v>699.38</v>
      </c>
      <c r="AM46" s="13">
        <v>34.770000000000003</v>
      </c>
      <c r="AN46" s="13">
        <v>25.35</v>
      </c>
      <c r="AO46" s="13">
        <v>479.88</v>
      </c>
      <c r="AP46" s="13">
        <f t="shared" si="15"/>
        <v>479.88</v>
      </c>
      <c r="AQ46" s="13">
        <v>654.28</v>
      </c>
      <c r="AR46" s="13">
        <f t="shared" si="10"/>
        <v>510.33839999999998</v>
      </c>
      <c r="AS46" s="13">
        <v>117.25</v>
      </c>
      <c r="AT46" s="13">
        <v>390.61</v>
      </c>
      <c r="AU46" s="13">
        <v>27.41</v>
      </c>
      <c r="AV46" s="14">
        <f t="shared" si="19"/>
        <v>35987.096799999992</v>
      </c>
      <c r="AW46" s="14">
        <f t="shared" si="16"/>
        <v>43543.376799999991</v>
      </c>
      <c r="AX46" s="14">
        <f t="shared" si="13"/>
        <v>2998.9247333333328</v>
      </c>
      <c r="AY46" s="14">
        <f t="shared" si="14"/>
        <v>3597</v>
      </c>
      <c r="BA46" s="46">
        <v>1051.5</v>
      </c>
      <c r="BB46" s="46">
        <v>872.1</v>
      </c>
      <c r="BC46" s="46">
        <v>3597</v>
      </c>
    </row>
    <row r="47" spans="29:55" hidden="1">
      <c r="AC47">
        <v>38</v>
      </c>
      <c r="AD47" t="s">
        <v>111</v>
      </c>
      <c r="AE47" s="40" t="str">
        <f>+Datos!D71</f>
        <v>No</v>
      </c>
      <c r="AF47" s="35">
        <f t="shared" si="18"/>
        <v>41</v>
      </c>
      <c r="AG47" s="35">
        <f t="shared" si="17"/>
        <v>13</v>
      </c>
      <c r="AH47" s="16">
        <v>2035</v>
      </c>
      <c r="AJ47" s="12" t="s">
        <v>6</v>
      </c>
      <c r="AK47" s="13">
        <v>958.98</v>
      </c>
      <c r="AL47" s="13">
        <v>699.38</v>
      </c>
      <c r="AM47" s="13">
        <v>34.770000000000003</v>
      </c>
      <c r="AN47" s="13">
        <v>25.35</v>
      </c>
      <c r="AO47" s="13">
        <v>479.88</v>
      </c>
      <c r="AP47" s="13">
        <f t="shared" si="15"/>
        <v>479.88</v>
      </c>
      <c r="AQ47" s="13">
        <v>654.28</v>
      </c>
      <c r="AR47" s="13">
        <f t="shared" si="10"/>
        <v>510.33839999999998</v>
      </c>
      <c r="AS47" s="13">
        <v>117.25</v>
      </c>
      <c r="AT47" s="13">
        <v>390.61</v>
      </c>
      <c r="AU47" s="13">
        <v>27.41</v>
      </c>
      <c r="AV47" s="14">
        <f t="shared" si="19"/>
        <v>35987.096799999992</v>
      </c>
      <c r="AW47" s="14">
        <f t="shared" si="16"/>
        <v>43543.376799999991</v>
      </c>
      <c r="AX47" s="14">
        <f t="shared" ref="AX47:AX51" si="20">+AV47/12</f>
        <v>2998.9247333333328</v>
      </c>
      <c r="AY47" s="14">
        <f t="shared" si="14"/>
        <v>3597</v>
      </c>
      <c r="BA47" s="46">
        <v>1051.5</v>
      </c>
      <c r="BB47" s="46">
        <v>872.1</v>
      </c>
      <c r="BC47" s="46">
        <v>3597</v>
      </c>
    </row>
    <row r="48" spans="29:55" hidden="1">
      <c r="AC48">
        <v>39</v>
      </c>
      <c r="AD48" t="s">
        <v>112</v>
      </c>
      <c r="AE48" s="40" t="str">
        <f>+Datos!D72</f>
        <v>No</v>
      </c>
      <c r="AF48" s="35">
        <f t="shared" si="18"/>
        <v>42</v>
      </c>
      <c r="AG48" s="35">
        <f t="shared" si="17"/>
        <v>14</v>
      </c>
      <c r="AH48" s="44">
        <v>2036</v>
      </c>
      <c r="AJ48" s="12" t="s">
        <v>6</v>
      </c>
      <c r="AK48" s="13">
        <v>958.98</v>
      </c>
      <c r="AL48" s="13">
        <v>699.38</v>
      </c>
      <c r="AM48" s="13">
        <v>34.770000000000003</v>
      </c>
      <c r="AN48" s="13">
        <v>25.35</v>
      </c>
      <c r="AO48" s="13">
        <v>479.88</v>
      </c>
      <c r="AP48" s="13">
        <f t="shared" si="15"/>
        <v>479.88</v>
      </c>
      <c r="AQ48" s="13">
        <v>654.28</v>
      </c>
      <c r="AR48" s="13">
        <f t="shared" si="10"/>
        <v>510.33839999999998</v>
      </c>
      <c r="AS48" s="13">
        <v>117.25</v>
      </c>
      <c r="AT48" s="13">
        <v>390.61</v>
      </c>
      <c r="AU48" s="13">
        <v>27.41</v>
      </c>
      <c r="AV48" s="14">
        <f t="shared" si="19"/>
        <v>36455.036799999994</v>
      </c>
      <c r="AW48" s="14">
        <f t="shared" si="16"/>
        <v>44340.236799999991</v>
      </c>
      <c r="AX48" s="14">
        <f t="shared" si="20"/>
        <v>3037.9197333333327</v>
      </c>
      <c r="AY48" s="14">
        <f t="shared" si="14"/>
        <v>3597</v>
      </c>
      <c r="BA48" s="46">
        <v>1051.5</v>
      </c>
      <c r="BB48" s="46">
        <v>872.1</v>
      </c>
      <c r="BC48" s="46">
        <v>3597</v>
      </c>
    </row>
    <row r="49" spans="29:55" hidden="1">
      <c r="AC49">
        <v>40</v>
      </c>
      <c r="AD49" t="s">
        <v>113</v>
      </c>
      <c r="AE49" s="40" t="str">
        <f>+Datos!D73</f>
        <v>No</v>
      </c>
      <c r="AF49" s="35">
        <f t="shared" si="18"/>
        <v>43</v>
      </c>
      <c r="AG49" s="35">
        <f t="shared" si="17"/>
        <v>14</v>
      </c>
      <c r="AH49" s="16">
        <v>2037</v>
      </c>
      <c r="AJ49" s="12" t="s">
        <v>6</v>
      </c>
      <c r="AK49" s="13">
        <v>958.98</v>
      </c>
      <c r="AL49" s="13">
        <v>699.38</v>
      </c>
      <c r="AM49" s="13">
        <v>34.770000000000003</v>
      </c>
      <c r="AN49" s="13">
        <v>25.35</v>
      </c>
      <c r="AO49" s="13">
        <v>479.88</v>
      </c>
      <c r="AP49" s="13">
        <f t="shared" si="15"/>
        <v>479.88</v>
      </c>
      <c r="AQ49" s="13">
        <v>654.28</v>
      </c>
      <c r="AR49" s="13">
        <f t="shared" si="10"/>
        <v>510.33839999999998</v>
      </c>
      <c r="AS49" s="13">
        <v>117.25</v>
      </c>
      <c r="AT49" s="13">
        <v>390.61</v>
      </c>
      <c r="AU49" s="13">
        <v>27.41</v>
      </c>
      <c r="AV49" s="14">
        <f t="shared" si="19"/>
        <v>36455.036799999994</v>
      </c>
      <c r="AW49" s="14">
        <f t="shared" si="16"/>
        <v>44340.236799999991</v>
      </c>
      <c r="AX49" s="14">
        <f t="shared" si="20"/>
        <v>3037.9197333333327</v>
      </c>
      <c r="AY49" s="14">
        <f t="shared" si="14"/>
        <v>3597</v>
      </c>
      <c r="BA49" s="46">
        <v>1051.5</v>
      </c>
      <c r="BB49" s="46">
        <v>872.1</v>
      </c>
      <c r="BC49" s="46">
        <v>3597</v>
      </c>
    </row>
    <row r="50" spans="29:55" hidden="1">
      <c r="AC50">
        <v>41</v>
      </c>
      <c r="AD50" t="s">
        <v>114</v>
      </c>
      <c r="AE50" s="40" t="str">
        <f>+Datos!D74</f>
        <v>No</v>
      </c>
      <c r="AF50" s="35">
        <f t="shared" si="18"/>
        <v>44</v>
      </c>
      <c r="AG50" s="35">
        <f t="shared" si="17"/>
        <v>14</v>
      </c>
      <c r="AH50" s="44">
        <v>2038</v>
      </c>
      <c r="AJ50" s="12" t="s">
        <v>6</v>
      </c>
      <c r="AK50" s="13">
        <v>958.98</v>
      </c>
      <c r="AL50" s="13">
        <v>699.38</v>
      </c>
      <c r="AM50" s="13">
        <v>34.770000000000003</v>
      </c>
      <c r="AN50" s="13">
        <v>25.35</v>
      </c>
      <c r="AO50" s="13">
        <v>479.88</v>
      </c>
      <c r="AP50" s="13">
        <f t="shared" si="15"/>
        <v>479.88</v>
      </c>
      <c r="AQ50" s="13">
        <v>654.28</v>
      </c>
      <c r="AR50" s="13">
        <f t="shared" si="10"/>
        <v>510.33839999999998</v>
      </c>
      <c r="AS50" s="13">
        <v>117.25</v>
      </c>
      <c r="AT50" s="13">
        <v>390.61</v>
      </c>
      <c r="AU50" s="13">
        <v>27.41</v>
      </c>
      <c r="AV50" s="14">
        <f t="shared" si="19"/>
        <v>36455.036799999994</v>
      </c>
      <c r="AW50" s="14">
        <f t="shared" si="16"/>
        <v>44340.236799999991</v>
      </c>
      <c r="AX50" s="14">
        <f t="shared" si="20"/>
        <v>3037.9197333333327</v>
      </c>
      <c r="AY50" s="14">
        <f t="shared" si="14"/>
        <v>3597</v>
      </c>
      <c r="BA50" s="46">
        <v>1051.5</v>
      </c>
      <c r="BB50" s="46">
        <v>872.1</v>
      </c>
      <c r="BC50" s="46">
        <v>3597</v>
      </c>
    </row>
    <row r="51" spans="29:55" hidden="1">
      <c r="AC51">
        <v>42</v>
      </c>
      <c r="AD51" t="s">
        <v>115</v>
      </c>
      <c r="AE51" s="40" t="str">
        <f>+Datos!D75</f>
        <v>No</v>
      </c>
      <c r="AF51" s="35">
        <f t="shared" si="18"/>
        <v>45</v>
      </c>
      <c r="AG51" s="35">
        <f t="shared" si="17"/>
        <v>15</v>
      </c>
      <c r="AH51" s="16">
        <v>2039</v>
      </c>
      <c r="AJ51" s="12" t="s">
        <v>6</v>
      </c>
      <c r="AK51" s="13">
        <v>958.98</v>
      </c>
      <c r="AL51" s="13">
        <v>699.38</v>
      </c>
      <c r="AM51" s="13">
        <v>34.770000000000003</v>
      </c>
      <c r="AN51" s="13">
        <v>25.35</v>
      </c>
      <c r="AO51" s="13">
        <v>479.88</v>
      </c>
      <c r="AP51" s="13">
        <f t="shared" si="15"/>
        <v>479.88</v>
      </c>
      <c r="AQ51" s="13">
        <v>654.28</v>
      </c>
      <c r="AR51" s="13">
        <f t="shared" si="10"/>
        <v>510.33839999999998</v>
      </c>
      <c r="AS51" s="13">
        <v>117.25</v>
      </c>
      <c r="AT51" s="13">
        <v>390.61</v>
      </c>
      <c r="AU51" s="13">
        <v>27.41</v>
      </c>
      <c r="AV51" s="14">
        <f t="shared" si="19"/>
        <v>36922.976799999997</v>
      </c>
      <c r="AW51" s="14">
        <f t="shared" si="16"/>
        <v>45137.096799999999</v>
      </c>
      <c r="AX51" s="14">
        <f t="shared" si="20"/>
        <v>3076.9147333333331</v>
      </c>
      <c r="AY51" s="14">
        <f t="shared" si="14"/>
        <v>3597</v>
      </c>
      <c r="BA51" s="46">
        <v>1051.5</v>
      </c>
      <c r="BB51" s="46">
        <v>872.1</v>
      </c>
      <c r="BC51" s="46">
        <v>3597</v>
      </c>
    </row>
    <row r="52" spans="29:55" hidden="1">
      <c r="AE52" s="40"/>
      <c r="AF52" s="38"/>
      <c r="AG52" s="38"/>
      <c r="AJ52" s="53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29"/>
      <c r="AW52" s="29"/>
      <c r="AX52" s="29"/>
      <c r="AY52" s="29"/>
    </row>
    <row r="53" spans="29:55" hidden="1">
      <c r="AE53" s="40"/>
      <c r="AF53" s="38"/>
      <c r="AG53" s="38"/>
      <c r="AJ53" s="53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29"/>
      <c r="AW53" s="29"/>
      <c r="AX53" s="29"/>
      <c r="AY53" s="29"/>
    </row>
    <row r="54" spans="29:55" hidden="1">
      <c r="AE54" s="40"/>
      <c r="AF54" s="38"/>
      <c r="AG54" s="38"/>
      <c r="AJ54" s="53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29"/>
      <c r="AW54" s="29"/>
      <c r="AX54" s="29"/>
      <c r="AY54" s="29"/>
    </row>
    <row r="55" spans="29:55" hidden="1">
      <c r="AE55" s="40"/>
      <c r="AF55" s="38"/>
      <c r="AG55" s="38"/>
      <c r="AJ55" s="53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29"/>
      <c r="AW55" s="29"/>
      <c r="AX55" s="29"/>
      <c r="AY55" s="29"/>
    </row>
    <row r="56" spans="29:55" hidden="1">
      <c r="AE56" s="40"/>
      <c r="AF56" s="38"/>
      <c r="AG56" s="38"/>
      <c r="AJ56" s="53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29"/>
      <c r="AW56" s="29"/>
      <c r="AX56" s="29"/>
      <c r="AY56" s="29"/>
    </row>
    <row r="57" spans="29:55" hidden="1">
      <c r="AE57" s="40"/>
      <c r="AF57" s="38"/>
      <c r="AG57" s="38"/>
      <c r="AJ57" s="53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29"/>
      <c r="AW57" s="29"/>
      <c r="AX57" s="29"/>
      <c r="AY57" s="29"/>
    </row>
    <row r="58" spans="29:55" hidden="1">
      <c r="AE58" s="40"/>
      <c r="AF58" s="38"/>
      <c r="AG58" s="38"/>
      <c r="AJ58" s="53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29"/>
      <c r="AW58" s="29"/>
      <c r="AX58" s="29"/>
      <c r="AY58" s="29"/>
    </row>
    <row r="59" spans="29:55" hidden="1">
      <c r="AE59" s="40"/>
      <c r="AF59" s="38"/>
      <c r="AG59" s="38"/>
      <c r="AJ59" s="53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29"/>
      <c r="AW59" s="29"/>
      <c r="AX59" s="29"/>
      <c r="AY59" s="29"/>
    </row>
    <row r="60" spans="29:55" hidden="1">
      <c r="AE60" s="40"/>
      <c r="AF60" s="38"/>
      <c r="AG60" s="38"/>
      <c r="AJ60" s="53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29"/>
      <c r="AW60" s="29"/>
      <c r="AX60" s="29"/>
      <c r="AY60" s="29"/>
    </row>
    <row r="61" spans="29:55" hidden="1">
      <c r="AT61" s="1" t="s">
        <v>48</v>
      </c>
      <c r="AV61">
        <v>2015</v>
      </c>
      <c r="AW61" s="40">
        <v>20</v>
      </c>
    </row>
    <row r="62" spans="29:55" hidden="1">
      <c r="AH62" s="3"/>
      <c r="AI62" s="3"/>
      <c r="AT62" t="s">
        <v>46</v>
      </c>
      <c r="AW62" s="41" t="s">
        <v>28</v>
      </c>
    </row>
    <row r="63" spans="29:55" hidden="1">
      <c r="AV63" t="s">
        <v>27</v>
      </c>
      <c r="AX63" s="2"/>
      <c r="BA63" s="36" t="s">
        <v>32</v>
      </c>
      <c r="BB63" s="36" t="s">
        <v>31</v>
      </c>
    </row>
    <row r="64" spans="29:55" ht="45" hidden="1">
      <c r="AD64" s="55" t="s">
        <v>66</v>
      </c>
      <c r="AE64" s="42" t="s">
        <v>33</v>
      </c>
      <c r="AF64" s="42" t="s">
        <v>49</v>
      </c>
      <c r="AG64" s="42" t="s">
        <v>47</v>
      </c>
      <c r="AH64" s="8" t="s">
        <v>7</v>
      </c>
      <c r="AI64" s="8" t="s">
        <v>23</v>
      </c>
      <c r="AJ64" s="9" t="s">
        <v>8</v>
      </c>
      <c r="AK64" s="10" t="s">
        <v>1</v>
      </c>
      <c r="AL64" s="10" t="s">
        <v>2</v>
      </c>
      <c r="AM64" s="10" t="s">
        <v>0</v>
      </c>
      <c r="AN64" s="10" t="s">
        <v>9</v>
      </c>
      <c r="AO64" s="11" t="s">
        <v>12</v>
      </c>
      <c r="AP64" s="11" t="s">
        <v>10</v>
      </c>
      <c r="AQ64" s="11" t="s">
        <v>13</v>
      </c>
      <c r="AR64" s="11" t="s">
        <v>11</v>
      </c>
      <c r="AS64" s="11" t="s">
        <v>3</v>
      </c>
      <c r="AT64" s="11" t="s">
        <v>4</v>
      </c>
      <c r="AU64" s="11" t="s">
        <v>5</v>
      </c>
      <c r="AV64" s="10" t="s">
        <v>14</v>
      </c>
      <c r="AW64" s="11" t="s">
        <v>15</v>
      </c>
      <c r="AX64" s="11" t="s">
        <v>93</v>
      </c>
      <c r="AY64" s="11" t="s">
        <v>94</v>
      </c>
      <c r="BA64" s="11" t="s">
        <v>29</v>
      </c>
      <c r="BB64" s="11" t="s">
        <v>29</v>
      </c>
      <c r="BC64" s="11" t="s">
        <v>30</v>
      </c>
    </row>
    <row r="65" spans="29:55" hidden="1">
      <c r="AD65" t="s">
        <v>67</v>
      </c>
      <c r="AE65" s="40" t="str">
        <f>+Datos!D33</f>
        <v>No</v>
      </c>
      <c r="AF65" s="35">
        <f t="shared" ref="AF65:AF85" si="21">+AF66-1</f>
        <v>3</v>
      </c>
      <c r="AG65" s="35">
        <f t="shared" ref="AG65:AG81" si="22">INT(AF65/3)</f>
        <v>1</v>
      </c>
      <c r="AH65" s="43">
        <v>1997</v>
      </c>
      <c r="AI65" s="20">
        <v>0.02</v>
      </c>
      <c r="AJ65" s="7" t="s">
        <v>126</v>
      </c>
      <c r="AK65" s="13">
        <v>775.54</v>
      </c>
      <c r="AL65" s="13">
        <v>775.54</v>
      </c>
      <c r="AM65" s="13">
        <v>28.08</v>
      </c>
      <c r="AN65" s="13">
        <v>28.08</v>
      </c>
      <c r="AO65" s="13">
        <v>482.8</v>
      </c>
      <c r="AP65" s="13"/>
      <c r="AQ65" s="13">
        <v>503.58</v>
      </c>
      <c r="AR65" s="13"/>
      <c r="AS65" s="13">
        <v>92.51</v>
      </c>
      <c r="AT65" s="13">
        <v>308.27</v>
      </c>
      <c r="AU65" s="13">
        <v>21.61</v>
      </c>
      <c r="AV65" s="14">
        <f>(AK65*12)+(AL65*2)+(AM65*12*AG65)+(AN65*2*AG65)+(AO65*12)+(AP65*2)+(AQ65*12)+(AR65*2)+(AS65*12)</f>
        <v>24197.359999999997</v>
      </c>
      <c r="AW65" s="14">
        <f>(AK65*12)+(AL65*2)+(AM65*12*AG65)+(AN65*2*AG65)+(AO65*12)+(AP65*2)+(AQ65*12)+(AR65*2)+(AT65*12)+(AU65*12*AG65)</f>
        <v>27045.799999999996</v>
      </c>
      <c r="AX65" s="14">
        <f>IF(+AV65/12&gt;BC65,BC65,+AV65/12)</f>
        <v>2016.4466666666665</v>
      </c>
      <c r="AY65" s="14">
        <f>IF(+AW65/12&gt;BC65,BC65,+AW65/12)</f>
        <v>2253.8166666666662</v>
      </c>
      <c r="BA65" s="34">
        <v>697.23</v>
      </c>
      <c r="BB65" s="34">
        <v>578.23</v>
      </c>
      <c r="BC65" s="34">
        <v>2311.67</v>
      </c>
    </row>
    <row r="66" spans="29:55" hidden="1">
      <c r="AC66">
        <v>1</v>
      </c>
      <c r="AD66" t="s">
        <v>68</v>
      </c>
      <c r="AE66" s="40" t="str">
        <f>+Datos!D34</f>
        <v>No</v>
      </c>
      <c r="AF66" s="35">
        <f t="shared" si="21"/>
        <v>4</v>
      </c>
      <c r="AG66" s="35">
        <f t="shared" si="22"/>
        <v>1</v>
      </c>
      <c r="AH66" s="43">
        <v>1998</v>
      </c>
      <c r="AI66" s="20">
        <v>1.4E-2</v>
      </c>
      <c r="AJ66" s="7" t="s">
        <v>126</v>
      </c>
      <c r="AK66" s="13">
        <v>791.83</v>
      </c>
      <c r="AL66" s="13">
        <v>791.83</v>
      </c>
      <c r="AM66" s="13">
        <v>28.67</v>
      </c>
      <c r="AN66" s="13">
        <v>28.67</v>
      </c>
      <c r="AO66" s="13">
        <v>492.94</v>
      </c>
      <c r="AP66" s="13"/>
      <c r="AQ66" s="13">
        <v>514.15</v>
      </c>
      <c r="AR66" s="13"/>
      <c r="AS66" s="13">
        <v>94.45</v>
      </c>
      <c r="AT66" s="13">
        <v>314.74</v>
      </c>
      <c r="AU66" s="13">
        <v>22.06</v>
      </c>
      <c r="AV66" s="14">
        <f>(AK66*12)+(AL66*2)+(AM66*12*AG66)+(AN66*2*AG66)+(AO66*12)+(AP66*2)+(AQ66*12)+(AR66*2)+(AS66*12)</f>
        <v>24705.480000000003</v>
      </c>
      <c r="AW66" s="14">
        <f>(AK66*12)+(AL66*2)+(AM66*12*AG66)+(AN66*2*AG66)+(AO66*12)+(AP66*2)+(AQ66*12)+(AR66*2)+(AT66*12)+(AU66*12*AG66)</f>
        <v>27613.680000000004</v>
      </c>
      <c r="AX66" s="14">
        <f t="shared" ref="AX66:AX77" si="23">IF(+AV66/12&gt;BC66,BC66,+AV66/12)</f>
        <v>2058.7900000000004</v>
      </c>
      <c r="AY66" s="14">
        <f t="shared" ref="AY66:AY75" si="24">IF(+AW66/12&gt;BC66,BC66,+AW66/12)</f>
        <v>2301.1400000000003</v>
      </c>
      <c r="BA66" s="34">
        <v>711.84</v>
      </c>
      <c r="BB66" s="34">
        <v>590.30999999999995</v>
      </c>
      <c r="BC66" s="34">
        <v>2360.17</v>
      </c>
    </row>
    <row r="67" spans="29:55" hidden="1">
      <c r="AC67">
        <v>2</v>
      </c>
      <c r="AD67" t="s">
        <v>69</v>
      </c>
      <c r="AE67" s="40" t="str">
        <f>+Datos!D35</f>
        <v>No</v>
      </c>
      <c r="AF67" s="35">
        <f t="shared" si="21"/>
        <v>5</v>
      </c>
      <c r="AG67" s="35">
        <f t="shared" si="22"/>
        <v>1</v>
      </c>
      <c r="AH67" s="43">
        <v>1999</v>
      </c>
      <c r="AI67" s="20">
        <v>2.9000000000000001E-2</v>
      </c>
      <c r="AJ67" s="7" t="s">
        <v>126</v>
      </c>
      <c r="AK67" s="13">
        <v>806.08</v>
      </c>
      <c r="AL67" s="13">
        <v>806.08</v>
      </c>
      <c r="AM67" s="13">
        <v>29.18</v>
      </c>
      <c r="AN67" s="13">
        <v>29.18</v>
      </c>
      <c r="AO67" s="13">
        <v>501.82</v>
      </c>
      <c r="AP67" s="13"/>
      <c r="AQ67" s="13">
        <v>523.4</v>
      </c>
      <c r="AR67" s="13"/>
      <c r="AS67" s="13">
        <v>96.15</v>
      </c>
      <c r="AT67" s="13">
        <v>320.39999999999998</v>
      </c>
      <c r="AU67" s="13">
        <v>22.46</v>
      </c>
      <c r="AV67" s="14">
        <f t="shared" ref="AV67:AV72" si="25">(AK67*12)+(AL67*2)+(AM67*12*AG67)+(AN67*2*AG67)+(AO67*12)+(AP67*2)+(AQ67*12)+(AR67*2)+(AS67*12)</f>
        <v>25150.080000000002</v>
      </c>
      <c r="AW67" s="14">
        <f t="shared" ref="AW67:AW72" si="26">(AK67*12)+(AL67*2)+(AM67*12*AG67)+(AN67*2*AG67)+(AO67*12)+(AP67*2)+(AQ67*12)+(AR67*2)+(AT67*12)+(AU67*12*AG67)</f>
        <v>28110.600000000002</v>
      </c>
      <c r="AX67" s="14">
        <f t="shared" si="23"/>
        <v>2095.84</v>
      </c>
      <c r="AY67" s="14">
        <f t="shared" si="24"/>
        <v>2342.5500000000002</v>
      </c>
      <c r="BA67" s="34">
        <v>724.64</v>
      </c>
      <c r="BB67" s="34">
        <v>601.01</v>
      </c>
      <c r="BC67" s="34">
        <v>2402.73</v>
      </c>
    </row>
    <row r="68" spans="29:55" hidden="1">
      <c r="AC68">
        <v>3</v>
      </c>
      <c r="AD68" t="s">
        <v>70</v>
      </c>
      <c r="AE68" s="40" t="str">
        <f>+Datos!D36</f>
        <v>No</v>
      </c>
      <c r="AF68" s="35">
        <f t="shared" si="21"/>
        <v>6</v>
      </c>
      <c r="AG68" s="35">
        <f t="shared" si="22"/>
        <v>2</v>
      </c>
      <c r="AH68" s="44">
        <v>2000</v>
      </c>
      <c r="AI68" s="20">
        <v>0.04</v>
      </c>
      <c r="AJ68" s="7" t="s">
        <v>126</v>
      </c>
      <c r="AK68" s="13">
        <v>822.2</v>
      </c>
      <c r="AL68" s="13">
        <v>822.2</v>
      </c>
      <c r="AM68" s="13">
        <v>29.77</v>
      </c>
      <c r="AN68" s="13">
        <v>29.77</v>
      </c>
      <c r="AO68" s="13">
        <v>511.85</v>
      </c>
      <c r="AP68" s="13"/>
      <c r="AQ68" s="13">
        <v>533.87</v>
      </c>
      <c r="AR68" s="13"/>
      <c r="AS68" s="13">
        <v>98.07</v>
      </c>
      <c r="AT68" s="13">
        <v>326.81</v>
      </c>
      <c r="AU68" s="13">
        <v>22.91</v>
      </c>
      <c r="AV68" s="14">
        <f t="shared" si="25"/>
        <v>26069.84</v>
      </c>
      <c r="AW68" s="14">
        <f t="shared" si="26"/>
        <v>29364.560000000001</v>
      </c>
      <c r="AX68" s="14">
        <f t="shared" si="23"/>
        <v>2172.4866666666667</v>
      </c>
      <c r="AY68" s="14">
        <f t="shared" si="24"/>
        <v>2447.0466666666666</v>
      </c>
      <c r="BA68" s="34">
        <v>739.06</v>
      </c>
      <c r="BB68" s="34">
        <v>613.03</v>
      </c>
      <c r="BC68" s="34">
        <v>2450.87</v>
      </c>
    </row>
    <row r="69" spans="29:55" hidden="1">
      <c r="AC69">
        <v>4</v>
      </c>
      <c r="AD69" t="s">
        <v>71</v>
      </c>
      <c r="AE69" s="40" t="str">
        <f>+Datos!D37</f>
        <v>No</v>
      </c>
      <c r="AF69" s="35">
        <f t="shared" si="21"/>
        <v>7</v>
      </c>
      <c r="AG69" s="35">
        <f t="shared" si="22"/>
        <v>2</v>
      </c>
      <c r="AH69" s="43">
        <v>2001</v>
      </c>
      <c r="AI69" s="20">
        <v>2.7E-2</v>
      </c>
      <c r="AJ69" s="7" t="s">
        <v>126</v>
      </c>
      <c r="AK69" s="13">
        <v>838.65</v>
      </c>
      <c r="AL69" s="13">
        <v>838.65</v>
      </c>
      <c r="AM69" s="13">
        <v>30.36</v>
      </c>
      <c r="AN69" s="13">
        <v>30.36</v>
      </c>
      <c r="AO69" s="13">
        <v>522.09</v>
      </c>
      <c r="AP69" s="13"/>
      <c r="AQ69" s="13">
        <v>544.54999999999995</v>
      </c>
      <c r="AR69" s="13"/>
      <c r="AS69" s="13">
        <v>100.03</v>
      </c>
      <c r="AT69" s="13">
        <v>333.35</v>
      </c>
      <c r="AU69" s="13">
        <v>23.37</v>
      </c>
      <c r="AV69" s="14">
        <f t="shared" si="25"/>
        <v>26591.219999999998</v>
      </c>
      <c r="AW69" s="14">
        <f t="shared" si="26"/>
        <v>29951.94</v>
      </c>
      <c r="AX69" s="14">
        <f t="shared" si="23"/>
        <v>2215.9349999999999</v>
      </c>
      <c r="AY69" s="14">
        <f t="shared" si="24"/>
        <v>2495.9949999999999</v>
      </c>
      <c r="BA69" s="34">
        <v>753.85</v>
      </c>
      <c r="BB69" s="34">
        <v>625.29</v>
      </c>
      <c r="BC69" s="34">
        <v>2499.91</v>
      </c>
    </row>
    <row r="70" spans="29:55" hidden="1">
      <c r="AC70">
        <v>5</v>
      </c>
      <c r="AD70" t="s">
        <v>72</v>
      </c>
      <c r="AE70" s="40" t="str">
        <f>+Datos!D38</f>
        <v>No</v>
      </c>
      <c r="AF70" s="35">
        <f t="shared" si="21"/>
        <v>8</v>
      </c>
      <c r="AG70" s="35">
        <f t="shared" si="22"/>
        <v>2</v>
      </c>
      <c r="AH70" s="44">
        <v>2002</v>
      </c>
      <c r="AI70" s="20">
        <v>0.04</v>
      </c>
      <c r="AJ70" s="7" t="s">
        <v>126</v>
      </c>
      <c r="AK70" s="13">
        <v>855.43</v>
      </c>
      <c r="AL70" s="13">
        <v>855.43</v>
      </c>
      <c r="AM70" s="13">
        <v>30.98</v>
      </c>
      <c r="AN70" s="13">
        <v>30.98</v>
      </c>
      <c r="AO70" s="13">
        <v>532.54</v>
      </c>
      <c r="AP70" s="13"/>
      <c r="AQ70" s="13">
        <v>555.44000000000005</v>
      </c>
      <c r="AR70" s="13"/>
      <c r="AS70" s="13">
        <v>102.04</v>
      </c>
      <c r="AT70" s="13">
        <v>353.76</v>
      </c>
      <c r="AU70" s="13">
        <v>24.81</v>
      </c>
      <c r="AV70" s="14">
        <f t="shared" si="25"/>
        <v>27123.7</v>
      </c>
      <c r="AW70" s="14">
        <f t="shared" si="26"/>
        <v>30739.78</v>
      </c>
      <c r="AX70" s="14">
        <f t="shared" si="23"/>
        <v>2260.3083333333334</v>
      </c>
      <c r="AY70" s="14">
        <f t="shared" si="24"/>
        <v>2561.6483333333331</v>
      </c>
      <c r="BA70" s="34">
        <v>768.9</v>
      </c>
      <c r="BB70" s="34">
        <v>637.79999999999995</v>
      </c>
      <c r="BC70" s="34">
        <v>2574.9</v>
      </c>
    </row>
    <row r="71" spans="29:55" hidden="1">
      <c r="AC71">
        <v>6</v>
      </c>
      <c r="AD71" t="s">
        <v>73</v>
      </c>
      <c r="AE71" s="40" t="str">
        <f>+Datos!D39</f>
        <v>No</v>
      </c>
      <c r="AF71" s="35">
        <f t="shared" si="21"/>
        <v>9</v>
      </c>
      <c r="AG71" s="35">
        <f t="shared" si="22"/>
        <v>3</v>
      </c>
      <c r="AH71" s="44">
        <v>2003</v>
      </c>
      <c r="AI71" s="20">
        <v>2.5999999999999999E-2</v>
      </c>
      <c r="AJ71" s="7" t="s">
        <v>126</v>
      </c>
      <c r="AK71" s="13">
        <v>872.54</v>
      </c>
      <c r="AL71" s="13">
        <v>872.54</v>
      </c>
      <c r="AM71" s="13">
        <v>31.6</v>
      </c>
      <c r="AN71" s="13">
        <v>31.6</v>
      </c>
      <c r="AO71" s="13">
        <v>543.20000000000005</v>
      </c>
      <c r="AP71" s="13">
        <v>108.64000000000001</v>
      </c>
      <c r="AQ71" s="13">
        <v>566.54999999999995</v>
      </c>
      <c r="AR71" s="13"/>
      <c r="AS71" s="13">
        <v>104.08</v>
      </c>
      <c r="AT71" s="13">
        <v>346.82</v>
      </c>
      <c r="AU71" s="13">
        <v>24.32</v>
      </c>
      <c r="AV71" s="14">
        <f t="shared" si="25"/>
        <v>28325.999999999996</v>
      </c>
      <c r="AW71" s="14">
        <f t="shared" si="26"/>
        <v>32114.399999999998</v>
      </c>
      <c r="AX71" s="14">
        <f t="shared" si="23"/>
        <v>2360.4999999999995</v>
      </c>
      <c r="AY71" s="14">
        <f t="shared" si="24"/>
        <v>2652</v>
      </c>
      <c r="AZ71" s="18" t="s">
        <v>21</v>
      </c>
      <c r="BA71" s="34">
        <v>784.2</v>
      </c>
      <c r="BB71" s="34">
        <v>650.71</v>
      </c>
      <c r="BC71" s="34">
        <v>2652</v>
      </c>
    </row>
    <row r="72" spans="29:55" hidden="1">
      <c r="AC72">
        <v>7</v>
      </c>
      <c r="AD72" t="s">
        <v>74</v>
      </c>
      <c r="AE72" s="40" t="str">
        <f>+Datos!D40</f>
        <v>No</v>
      </c>
      <c r="AF72" s="35">
        <f t="shared" si="21"/>
        <v>10</v>
      </c>
      <c r="AG72" s="35">
        <f t="shared" si="22"/>
        <v>3</v>
      </c>
      <c r="AH72" s="44">
        <v>2004</v>
      </c>
      <c r="AI72" s="20">
        <v>3.2000000000000001E-2</v>
      </c>
      <c r="AJ72" s="7" t="s">
        <v>126</v>
      </c>
      <c r="AK72" s="13">
        <v>890</v>
      </c>
      <c r="AL72" s="13">
        <v>890</v>
      </c>
      <c r="AM72" s="13">
        <v>32.24</v>
      </c>
      <c r="AN72" s="13">
        <v>32.24</v>
      </c>
      <c r="AO72" s="13">
        <v>554.07000000000005</v>
      </c>
      <c r="AP72" s="13">
        <v>221.63</v>
      </c>
      <c r="AQ72" s="13">
        <v>577.89</v>
      </c>
      <c r="AR72" s="13"/>
      <c r="AS72" s="13">
        <v>106.16</v>
      </c>
      <c r="AT72" s="13">
        <v>353.76</v>
      </c>
      <c r="AU72" s="13">
        <v>24.81</v>
      </c>
      <c r="AV72" s="14">
        <f t="shared" si="25"/>
        <v>29114.78</v>
      </c>
      <c r="AW72" s="14">
        <f t="shared" si="26"/>
        <v>32979.14</v>
      </c>
      <c r="AX72" s="14">
        <f t="shared" si="23"/>
        <v>2426.2316666666666</v>
      </c>
      <c r="AY72" s="14">
        <f t="shared" si="24"/>
        <v>2731.5</v>
      </c>
      <c r="AZ72" s="18" t="s">
        <v>20</v>
      </c>
      <c r="BA72" s="34">
        <v>799.8</v>
      </c>
      <c r="BB72" s="34">
        <v>633.6</v>
      </c>
      <c r="BC72" s="34">
        <v>2731.5</v>
      </c>
    </row>
    <row r="73" spans="29:55" hidden="1">
      <c r="AC73">
        <v>8</v>
      </c>
      <c r="AD73" t="s">
        <v>75</v>
      </c>
      <c r="AE73" s="40" t="str">
        <f>+Datos!D41</f>
        <v>No</v>
      </c>
      <c r="AF73" s="35">
        <f t="shared" si="21"/>
        <v>11</v>
      </c>
      <c r="AG73" s="35">
        <f t="shared" si="22"/>
        <v>3</v>
      </c>
      <c r="AH73" s="44">
        <v>2005</v>
      </c>
      <c r="AI73" s="20">
        <v>3.6999999999999998E-2</v>
      </c>
      <c r="AJ73" s="7" t="s">
        <v>126</v>
      </c>
      <c r="AK73" s="13">
        <v>907.8</v>
      </c>
      <c r="AL73" s="13">
        <v>907.8</v>
      </c>
      <c r="AM73" s="13">
        <v>32.89</v>
      </c>
      <c r="AN73" s="13">
        <v>32.89</v>
      </c>
      <c r="AO73" s="13">
        <v>565.16</v>
      </c>
      <c r="AP73" s="13">
        <v>339.1</v>
      </c>
      <c r="AQ73" s="13">
        <v>589.45000000000005</v>
      </c>
      <c r="AR73" s="13"/>
      <c r="AS73" s="13">
        <v>108.28</v>
      </c>
      <c r="AT73" s="13">
        <v>360.84</v>
      </c>
      <c r="AU73" s="13">
        <v>25.31</v>
      </c>
      <c r="AV73" s="14">
        <f>(AK73*12)+(AL73*2)+(AM73*12*AG73)+(AN73*2*AG73)+(AO73*12)+(AP73*2)+(AQ73*12)+(AR73*2)+(AS73*12)</f>
        <v>29923.460000000003</v>
      </c>
      <c r="AW73" s="14">
        <f>(AK73*12)+(AL73*2)+(AM73*12*AG73)+(AN73*2*AG73)+(AO73*12)+(AP73*2)+(AQ73*12)+(AR73*2)+(AT73*12)+(AU73*12*AG73)</f>
        <v>33865.339999999997</v>
      </c>
      <c r="AX73" s="14">
        <f t="shared" si="23"/>
        <v>2493.6216666666669</v>
      </c>
      <c r="AY73" s="14">
        <f t="shared" si="24"/>
        <v>2813.4</v>
      </c>
      <c r="AZ73" s="18" t="s">
        <v>119</v>
      </c>
      <c r="BA73" s="34">
        <v>836.1</v>
      </c>
      <c r="BB73" s="34">
        <v>693.6</v>
      </c>
      <c r="BC73" s="34">
        <v>2813.4</v>
      </c>
    </row>
    <row r="74" spans="29:55" hidden="1">
      <c r="AC74">
        <v>9</v>
      </c>
      <c r="AD74" t="s">
        <v>76</v>
      </c>
      <c r="AE74" s="40" t="str">
        <f>+Datos!D42</f>
        <v>No</v>
      </c>
      <c r="AF74" s="35">
        <f t="shared" si="21"/>
        <v>12</v>
      </c>
      <c r="AG74" s="35">
        <f t="shared" si="22"/>
        <v>4</v>
      </c>
      <c r="AH74" s="44">
        <v>2006</v>
      </c>
      <c r="AI74" s="20">
        <v>2.7E-2</v>
      </c>
      <c r="AJ74" s="7" t="s">
        <v>126</v>
      </c>
      <c r="AK74" s="13">
        <v>925.96</v>
      </c>
      <c r="AL74" s="13">
        <v>925.96</v>
      </c>
      <c r="AM74" s="13">
        <v>33.550000000000004</v>
      </c>
      <c r="AN74" s="13">
        <v>33.550000000000004</v>
      </c>
      <c r="AO74" s="13">
        <v>576.47</v>
      </c>
      <c r="AP74" s="13">
        <v>576.47</v>
      </c>
      <c r="AQ74" s="13">
        <v>601.24</v>
      </c>
      <c r="AR74" s="13"/>
      <c r="AS74" s="15">
        <v>110.48</v>
      </c>
      <c r="AT74" s="13">
        <v>368.07</v>
      </c>
      <c r="AU74" s="13">
        <v>25.82</v>
      </c>
      <c r="AV74" s="14">
        <f>(AK74*12)+(AL74*2)+(AM74*12*AG74)+(AN74*2*AG74)+(AO74*12)+(AP74*2)+(AQ74*12)+(AR74*2)+(AS74*12)</f>
        <v>31453.46</v>
      </c>
      <c r="AW74" s="14">
        <f>(AK74*12)+(AL74*2)+(AM74*12*AG74)+(AN74*2*AG74)+(AO74*12)+(AP74*2)+(AQ74*12)+(AR74*2)+(AT74*12)+(AU74*12*AG74)</f>
        <v>35783.9</v>
      </c>
      <c r="AX74" s="14">
        <f t="shared" si="23"/>
        <v>2621.1216666666664</v>
      </c>
      <c r="AY74" s="14">
        <f t="shared" si="24"/>
        <v>2897.7</v>
      </c>
      <c r="AZ74" s="18" t="s">
        <v>19</v>
      </c>
      <c r="BA74" s="34">
        <v>881.1</v>
      </c>
      <c r="BB74" s="34">
        <v>731.1</v>
      </c>
      <c r="BC74" s="34">
        <v>2897.7</v>
      </c>
    </row>
    <row r="75" spans="29:55" hidden="1">
      <c r="AC75">
        <v>10</v>
      </c>
      <c r="AD75" t="s">
        <v>77</v>
      </c>
      <c r="AE75" s="40" t="str">
        <f>+Datos!D43</f>
        <v>No</v>
      </c>
      <c r="AF75" s="35">
        <f t="shared" si="21"/>
        <v>13</v>
      </c>
      <c r="AG75" s="35">
        <f t="shared" si="22"/>
        <v>4</v>
      </c>
      <c r="AH75" s="44">
        <v>2007</v>
      </c>
      <c r="AI75" s="20">
        <v>4.2000000000000003E-2</v>
      </c>
      <c r="AJ75" s="7" t="s">
        <v>126</v>
      </c>
      <c r="AK75" s="13">
        <v>944.48</v>
      </c>
      <c r="AL75" s="13">
        <v>944.48</v>
      </c>
      <c r="AM75" s="13">
        <v>34.229999999999997</v>
      </c>
      <c r="AN75" s="13">
        <v>34.229999999999997</v>
      </c>
      <c r="AO75" s="13">
        <v>588</v>
      </c>
      <c r="AP75" s="13">
        <v>588</v>
      </c>
      <c r="AQ75" s="13">
        <v>613.26</v>
      </c>
      <c r="AR75" s="13">
        <f>+AQ75*33.33%</f>
        <v>204.39955799999998</v>
      </c>
      <c r="AS75" s="13">
        <v>112.69</v>
      </c>
      <c r="AT75" s="13">
        <v>375.44</v>
      </c>
      <c r="AU75" s="13">
        <v>26.34</v>
      </c>
      <c r="AV75" s="14">
        <f>(AK75*12)+(AL75*2)+(AM75*12*AG75)+(AN75*2*AG75)+(AO75*12)+(AP75*2)+(AQ75*12)+(AR75*2)+(AS75*12)</f>
        <v>32491.799115999998</v>
      </c>
      <c r="AW75" s="14">
        <f>(AK75*12)+(AL75*2)+(AM75*12*AG75)+(AN75*2*AG75)+(AO75*12)+(AP75*2)+(AQ75*12)+(AR75*2)+(AT75*12)+(AU75*12*AG75)</f>
        <v>36909.119116000002</v>
      </c>
      <c r="AX75" s="14">
        <f t="shared" si="23"/>
        <v>2707.649926333333</v>
      </c>
      <c r="AY75" s="14">
        <f t="shared" si="24"/>
        <v>2996.1</v>
      </c>
      <c r="AZ75" s="19" t="s">
        <v>22</v>
      </c>
      <c r="BA75" s="34">
        <v>929.7</v>
      </c>
      <c r="BB75" s="34">
        <v>771.3</v>
      </c>
      <c r="BC75" s="34">
        <v>2996.1</v>
      </c>
    </row>
    <row r="76" spans="29:55" hidden="1">
      <c r="AC76">
        <v>11</v>
      </c>
      <c r="AD76" t="s">
        <v>78</v>
      </c>
      <c r="AE76" s="40" t="str">
        <f>+Datos!D44</f>
        <v>No</v>
      </c>
      <c r="AF76" s="35">
        <f t="shared" si="21"/>
        <v>14</v>
      </c>
      <c r="AG76" s="35">
        <f t="shared" si="22"/>
        <v>4</v>
      </c>
      <c r="AH76" s="44">
        <v>2008</v>
      </c>
      <c r="AI76" s="20">
        <v>1.4E-2</v>
      </c>
      <c r="AJ76" s="7" t="s">
        <v>126</v>
      </c>
      <c r="AK76" s="13">
        <v>963.37</v>
      </c>
      <c r="AL76" s="13">
        <v>963.37</v>
      </c>
      <c r="AM76" s="13">
        <v>34.92</v>
      </c>
      <c r="AN76" s="13">
        <v>34.92</v>
      </c>
      <c r="AO76" s="13">
        <v>599.76</v>
      </c>
      <c r="AP76" s="13">
        <v>599.76</v>
      </c>
      <c r="AQ76" s="13">
        <v>625.54</v>
      </c>
      <c r="AR76" s="13">
        <v>344.05</v>
      </c>
      <c r="AS76" s="13">
        <v>114.95</v>
      </c>
      <c r="AT76" s="13">
        <v>382.95</v>
      </c>
      <c r="AU76" s="13">
        <v>26.87</v>
      </c>
      <c r="AV76" s="14">
        <f>(AK76*12)+(AL76*2)+(AM76*12*AG76)+(AN76*2*AG76)+(AO76*12)+(AP76*2)+(AQ76*12)+(AR76*2)+(AS76*12)</f>
        <v>33413.32</v>
      </c>
      <c r="AW76" s="14">
        <f>(AK76*12)+(AL76*2)+(AM76*12*AG76)+(AN76*2*AG76)+(AO76*12)+(AP76*2)+(AQ76*12)+(AR76*2)+(AT76*12)+(AU76*12*AG76)</f>
        <v>37919.08</v>
      </c>
      <c r="AX76" s="14">
        <f t="shared" si="23"/>
        <v>2784.4433333333332</v>
      </c>
      <c r="AY76" s="14">
        <f>IF(+AW76/12&gt;BC76,BC76,+AW76/12)</f>
        <v>3074.1</v>
      </c>
      <c r="BA76" s="34">
        <v>977.4</v>
      </c>
      <c r="BB76" s="34">
        <v>810.9</v>
      </c>
      <c r="BC76" s="34">
        <v>3074.1</v>
      </c>
    </row>
    <row r="77" spans="29:55" hidden="1">
      <c r="AC77">
        <v>12</v>
      </c>
      <c r="AD77" t="s">
        <v>79</v>
      </c>
      <c r="AE77" s="40" t="str">
        <f>+Datos!D45</f>
        <v>No</v>
      </c>
      <c r="AF77" s="35">
        <f t="shared" si="21"/>
        <v>15</v>
      </c>
      <c r="AG77" s="35">
        <f t="shared" si="22"/>
        <v>5</v>
      </c>
      <c r="AH77" s="44">
        <v>2009</v>
      </c>
      <c r="AI77" s="20">
        <v>8.0000000000000002E-3</v>
      </c>
      <c r="AJ77" s="7" t="s">
        <v>126</v>
      </c>
      <c r="AK77" s="13">
        <v>982.64</v>
      </c>
      <c r="AL77" s="13">
        <v>982.64</v>
      </c>
      <c r="AM77" s="13">
        <v>35.619999999999997</v>
      </c>
      <c r="AN77" s="13">
        <v>35.619999999999997</v>
      </c>
      <c r="AO77" s="13">
        <v>496.76</v>
      </c>
      <c r="AP77" s="13">
        <v>611.76</v>
      </c>
      <c r="AQ77" s="13">
        <v>611.76</v>
      </c>
      <c r="AR77" s="13">
        <f>+AQ77*78%</f>
        <v>477.1728</v>
      </c>
      <c r="AS77" s="13">
        <v>117.25</v>
      </c>
      <c r="AT77" s="13">
        <v>390.61</v>
      </c>
      <c r="AU77" s="13">
        <v>27.41</v>
      </c>
      <c r="AV77" s="14">
        <f>(AK77*12)+(AL77*2)+(AM77*12*AG77)+(AN77*2*AG77)+(AO77*12)+(AP77*2)+(AQ77*12)+(AR77*2)+(AS77*12)</f>
        <v>33137.465599999996</v>
      </c>
      <c r="AW77" s="14">
        <f>(AK77*12)+(AL77*2)+(AM77*12*AG77)+(AN77*2*AG77)+(AO77*12)+(AP77*2)+(AQ77*12)+(AR77*2)+(AT77*12)+(AU77*12*AG77)</f>
        <v>38062.385600000001</v>
      </c>
      <c r="AX77" s="14">
        <f t="shared" si="23"/>
        <v>2761.4554666666663</v>
      </c>
      <c r="AY77" s="14">
        <f>IF(+AW77/12&gt;BC77,BC77,+AW77/12)</f>
        <v>3166.2</v>
      </c>
      <c r="AZ77">
        <f>+AQ77*78%</f>
        <v>477.1728</v>
      </c>
      <c r="BA77" s="34">
        <v>1016.4</v>
      </c>
      <c r="BB77" s="34">
        <v>843.3</v>
      </c>
      <c r="BC77" s="34">
        <v>3166.2</v>
      </c>
    </row>
    <row r="78" spans="29:55" hidden="1">
      <c r="AC78">
        <v>13</v>
      </c>
      <c r="AD78" t="s">
        <v>80</v>
      </c>
      <c r="AE78" s="40" t="str">
        <f>+Datos!D46</f>
        <v>No</v>
      </c>
      <c r="AF78" s="35">
        <f>+AF79</f>
        <v>16</v>
      </c>
      <c r="AG78" s="35">
        <f t="shared" si="22"/>
        <v>5</v>
      </c>
      <c r="AH78" s="45">
        <v>2010</v>
      </c>
      <c r="AI78" s="20">
        <v>0.03</v>
      </c>
      <c r="AJ78" s="7" t="s">
        <v>126</v>
      </c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4">
        <f>+AV79+AV80</f>
        <v>34103.935400000002</v>
      </c>
      <c r="AW78" s="14">
        <f>+AW79+AW80</f>
        <v>39031.555399999997</v>
      </c>
      <c r="AX78" s="14"/>
      <c r="AY78" s="14"/>
      <c r="AZ78" s="23" t="s">
        <v>65</v>
      </c>
      <c r="BA78" s="34">
        <v>1031.7</v>
      </c>
      <c r="BB78" s="34">
        <v>855.9</v>
      </c>
      <c r="BC78" s="34">
        <v>3198</v>
      </c>
    </row>
    <row r="79" spans="29:55" hidden="1">
      <c r="AE79" s="40"/>
      <c r="AF79" s="35">
        <f>+AF80</f>
        <v>16</v>
      </c>
      <c r="AG79" s="35">
        <f t="shared" si="22"/>
        <v>5</v>
      </c>
      <c r="AH79" s="23" t="s">
        <v>26</v>
      </c>
      <c r="AJ79" s="7" t="s">
        <v>126</v>
      </c>
      <c r="AK79" s="13">
        <v>985.59</v>
      </c>
      <c r="AL79" s="13">
        <v>985.59</v>
      </c>
      <c r="AM79" s="13">
        <v>35.729999999999997</v>
      </c>
      <c r="AN79" s="13">
        <v>35.729999999999997</v>
      </c>
      <c r="AO79" s="13">
        <v>611.76</v>
      </c>
      <c r="AP79" s="13">
        <v>611.76</v>
      </c>
      <c r="AQ79" s="13">
        <v>638.05999999999995</v>
      </c>
      <c r="AR79" s="13">
        <f>+AQ79*78%</f>
        <v>497.68679999999995</v>
      </c>
      <c r="AS79" s="13">
        <v>117.25</v>
      </c>
      <c r="AT79" s="13">
        <v>390.61</v>
      </c>
      <c r="AU79" s="13">
        <v>27.5</v>
      </c>
      <c r="AV79" s="14">
        <f>(AK79*6)+(AL79*1)+(AM79*6*AG79)+(AN79*1*AG79)+(AO79*6)+(AP79*1)+(AQ79*6)+(AR79*1)+(AS79*6)</f>
        <v>17461.5468</v>
      </c>
      <c r="AW79" s="14">
        <f>(AK79*6)+(AL79*1)+(AM79*6*AG79)+(AN79*1*AG79)+(AO79*6)+(AP79*1)+(AQ79*6)+(AR79*1)+(AT79*6)+(AU79*6*AG79)</f>
        <v>19926.7068</v>
      </c>
      <c r="AX79" s="14">
        <f>IF(+AV79/6&gt;BC79,BC79,+AV79/6)</f>
        <v>2910.2577999999999</v>
      </c>
      <c r="AY79" s="14">
        <f>IF(+AW79/6&gt;BC79,BC79,+AW79/6)</f>
        <v>3198</v>
      </c>
      <c r="AZ79" s="23" t="s">
        <v>18</v>
      </c>
      <c r="BA79" s="34">
        <v>1031.7</v>
      </c>
      <c r="BB79" s="34">
        <v>855.9</v>
      </c>
      <c r="BC79" s="34">
        <v>3198</v>
      </c>
    </row>
    <row r="80" spans="29:55" hidden="1">
      <c r="AE80" s="40"/>
      <c r="AF80" s="35">
        <f t="shared" si="21"/>
        <v>16</v>
      </c>
      <c r="AG80" s="35">
        <f t="shared" si="22"/>
        <v>5</v>
      </c>
      <c r="AH80" s="23" t="s">
        <v>25</v>
      </c>
      <c r="AI80" s="20"/>
      <c r="AJ80" s="7" t="s">
        <v>126</v>
      </c>
      <c r="AK80" s="13">
        <v>958.98</v>
      </c>
      <c r="AL80" s="13">
        <v>699.38</v>
      </c>
      <c r="AM80" s="13">
        <v>34.770000000000003</v>
      </c>
      <c r="AN80" s="13">
        <v>25.35</v>
      </c>
      <c r="AO80" s="13">
        <v>590.97</v>
      </c>
      <c r="AP80" s="13">
        <v>590.97</v>
      </c>
      <c r="AQ80" s="13">
        <v>616.37</v>
      </c>
      <c r="AR80" s="13">
        <f>+AQ80*78%</f>
        <v>480.76859999999999</v>
      </c>
      <c r="AS80" s="13">
        <v>117.25</v>
      </c>
      <c r="AT80" s="13">
        <v>390.61</v>
      </c>
      <c r="AU80" s="13">
        <v>27.41</v>
      </c>
      <c r="AV80" s="14">
        <f>(AK80*6)+(AL80*1)+(AM80*6*AG80)+(AN80*1*AG80)+(AO80*6)+(AP80*1)+(AQ80*6)+(AR80*1)+(AS80*6)</f>
        <v>16642.388599999998</v>
      </c>
      <c r="AW80" s="14">
        <f>(AK80*6)+(AL80*1)+(AM80*6*AG80)+(AN80*1*AG80)+(AO80*6)+(AP80*1)+(AQ80*6)+(AR80*1)+(AT80*6)+(AU80*6*AG80)</f>
        <v>19104.848599999998</v>
      </c>
      <c r="AX80" s="14">
        <f>IF(+AV80/6&gt;BC80,BC80,+AV80/6)</f>
        <v>2773.7314333333329</v>
      </c>
      <c r="AY80" s="14">
        <f>IF(+AW80/6&gt;BC80,BC80,+AW80/6)</f>
        <v>3184.1414333333328</v>
      </c>
      <c r="AZ80" s="23" t="s">
        <v>17</v>
      </c>
      <c r="BA80" s="34">
        <v>1031.7</v>
      </c>
      <c r="BB80" s="34">
        <v>855.9</v>
      </c>
      <c r="BC80" s="34">
        <v>3198</v>
      </c>
    </row>
    <row r="81" spans="29:56" hidden="1">
      <c r="AC81">
        <v>14</v>
      </c>
      <c r="AD81" t="s">
        <v>81</v>
      </c>
      <c r="AE81" s="40" t="str">
        <f>+Datos!D47</f>
        <v>No</v>
      </c>
      <c r="AF81" s="35">
        <f>+AF82-1</f>
        <v>17</v>
      </c>
      <c r="AG81" s="35">
        <f t="shared" si="22"/>
        <v>5</v>
      </c>
      <c r="AH81" s="44">
        <v>2011</v>
      </c>
      <c r="AI81" s="20">
        <v>2.4E-2</v>
      </c>
      <c r="AJ81" s="7" t="s">
        <v>126</v>
      </c>
      <c r="AK81" s="13">
        <v>958.98</v>
      </c>
      <c r="AL81" s="13">
        <v>699.38</v>
      </c>
      <c r="AM81" s="13">
        <v>34.770000000000003</v>
      </c>
      <c r="AN81" s="13">
        <v>25.35</v>
      </c>
      <c r="AO81" s="13">
        <v>590.97</v>
      </c>
      <c r="AP81" s="13">
        <v>590.97</v>
      </c>
      <c r="AQ81" s="13">
        <v>616.37</v>
      </c>
      <c r="AR81" s="13">
        <v>480.76859999999999</v>
      </c>
      <c r="AS81" s="13">
        <v>117.25</v>
      </c>
      <c r="AT81" s="13">
        <v>390.61</v>
      </c>
      <c r="AU81" s="13">
        <v>27.41</v>
      </c>
      <c r="AV81" s="14">
        <f t="shared" ref="AV81" si="27">(AK81*12)+(AL81*2)+(AM81*12*AG81)+(AN81*2*AG81)+(AO81*12)+(AP81*2)+(AQ81*12)+(AR81*2)+(AS81*12)</f>
        <v>33284.777199999997</v>
      </c>
      <c r="AW81" s="14">
        <f t="shared" ref="AW81" si="28">(AK81*12)+(AL81*2)+(AM81*12*AG81)+(AN81*2*AG81)+(AO81*12)+(AP81*2)+(AQ81*12)+(AR81*2)+(AT81*12)+(AU81*12*AG81)</f>
        <v>38209.697199999995</v>
      </c>
      <c r="AX81" s="14">
        <f t="shared" ref="AX81" si="29">IF(+AV81/12&gt;BC81,BC81,+AV81/12)</f>
        <v>2773.7314333333329</v>
      </c>
      <c r="AY81" s="14">
        <f>IF(+AW81/12&gt;BC81,BC81,+AW81/12)</f>
        <v>3184.1414333333328</v>
      </c>
      <c r="BA81" s="34">
        <v>1045.2</v>
      </c>
      <c r="BB81" s="34">
        <v>867</v>
      </c>
      <c r="BC81" s="34">
        <v>3230.1</v>
      </c>
    </row>
    <row r="82" spans="29:56" hidden="1">
      <c r="AC82">
        <v>15</v>
      </c>
      <c r="AD82" t="s">
        <v>82</v>
      </c>
      <c r="AE82" s="40" t="str">
        <f>+Datos!D48</f>
        <v>No</v>
      </c>
      <c r="AF82" s="35">
        <f>+AF83</f>
        <v>18</v>
      </c>
      <c r="AG82" s="35">
        <f>INT(AF82/3)</f>
        <v>6</v>
      </c>
      <c r="AH82" s="45">
        <v>2012</v>
      </c>
      <c r="AI82" s="20">
        <v>2.9000000000000001E-2</v>
      </c>
      <c r="AJ82" s="7" t="s">
        <v>126</v>
      </c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4">
        <f>+AV83+AV84</f>
        <v>31829.498599999999</v>
      </c>
      <c r="AW82" s="14">
        <f>+AW83+AW84</f>
        <v>37083.338599999995</v>
      </c>
      <c r="AX82" s="14"/>
      <c r="AY82" s="14"/>
      <c r="AZ82" s="23" t="s">
        <v>16</v>
      </c>
      <c r="BA82" s="34">
        <v>1045.2</v>
      </c>
      <c r="BB82" s="34">
        <v>867</v>
      </c>
      <c r="BC82" s="34">
        <v>3262.5</v>
      </c>
    </row>
    <row r="83" spans="29:56" hidden="1">
      <c r="AE83" s="40"/>
      <c r="AF83" s="35">
        <f>+AF84</f>
        <v>18</v>
      </c>
      <c r="AG83" s="35">
        <f>INT(AF83/3)</f>
        <v>6</v>
      </c>
      <c r="AH83" s="45"/>
      <c r="AI83" s="20"/>
      <c r="AJ83" s="7" t="s">
        <v>126</v>
      </c>
      <c r="AK83" s="13">
        <v>958.98</v>
      </c>
      <c r="AL83" s="13">
        <v>699.38</v>
      </c>
      <c r="AM83" s="13">
        <v>34.770000000000003</v>
      </c>
      <c r="AN83" s="13">
        <v>25.35</v>
      </c>
      <c r="AO83" s="13">
        <v>590.97</v>
      </c>
      <c r="AP83" s="13">
        <v>590.97</v>
      </c>
      <c r="AQ83" s="13">
        <v>616.37</v>
      </c>
      <c r="AR83" s="13">
        <v>480.76859999999999</v>
      </c>
      <c r="AS83" s="13">
        <v>117.25</v>
      </c>
      <c r="AT83" s="13">
        <v>390.61</v>
      </c>
      <c r="AU83" s="13">
        <v>27.41</v>
      </c>
      <c r="AV83" s="14">
        <f>(AK83*6)+(AL83*1)+(AM83*6*AG83)+(AN83*1*AG83)+(AO83*6)+(AP83*1)+(AQ83*6)+(AR83*1)+(AS83*6)</f>
        <v>16876.3586</v>
      </c>
      <c r="AW83" s="14">
        <f>(AK83*6)+(AL83*1)+(AM83*6*AG83)+(AN83*1*AG83)+(AO83*6)+(AP83*1)+(AQ83*6)+(AR83*1)+(AT83*6)+(AU83*6*AG83)</f>
        <v>19503.278599999998</v>
      </c>
      <c r="AX83" s="14">
        <f>+AV83/6</f>
        <v>2812.7264333333333</v>
      </c>
      <c r="AY83" s="14">
        <f>IF(+AW83/6&gt;BC83,BC83,+AW83/6)</f>
        <v>3250.546433333333</v>
      </c>
      <c r="AZ83" s="23" t="s">
        <v>18</v>
      </c>
      <c r="BA83" s="34">
        <v>1045.2</v>
      </c>
      <c r="BB83" s="34">
        <v>867</v>
      </c>
      <c r="BC83" s="34">
        <v>3262.5</v>
      </c>
    </row>
    <row r="84" spans="29:56" hidden="1">
      <c r="AE84" s="40"/>
      <c r="AF84" s="35">
        <f t="shared" ref="AF84" si="30">+AF85-1</f>
        <v>18</v>
      </c>
      <c r="AG84" s="35">
        <f t="shared" ref="AG84:AG86" si="31">INT(AF84/3)</f>
        <v>6</v>
      </c>
      <c r="AH84" s="45"/>
      <c r="AI84" s="20"/>
      <c r="AJ84" s="7" t="s">
        <v>126</v>
      </c>
      <c r="AK84" s="13">
        <v>958.98</v>
      </c>
      <c r="AL84" s="13">
        <v>699.38</v>
      </c>
      <c r="AM84" s="13">
        <v>34.770000000000003</v>
      </c>
      <c r="AN84" s="13">
        <v>25.35</v>
      </c>
      <c r="AO84" s="13">
        <v>590.97</v>
      </c>
      <c r="AP84" s="13">
        <v>590.97</v>
      </c>
      <c r="AQ84" s="13">
        <v>616.37</v>
      </c>
      <c r="AR84" s="13">
        <v>480.76859999999999</v>
      </c>
      <c r="AS84" s="13">
        <v>117.25</v>
      </c>
      <c r="AT84" s="13">
        <v>390.61</v>
      </c>
      <c r="AU84" s="13">
        <v>27.41</v>
      </c>
      <c r="AV84" s="14">
        <f>(AK84*6)+(AL84*0)+(AM84*6*AG84)+(AN84*0*AG84)+(AO84*6)+(AP84*0)+(AQ84*6)+(AR84*0)+(AS84*6)</f>
        <v>14953.14</v>
      </c>
      <c r="AW84" s="14">
        <f>(AK84*6)+(AL84*0)+(AM84*6*AG84)+(AN84*0*AG84)+(AO84*6)+(AP84*0)+(AQ84*6)+(AR84*0)+(AT84*6)+(AU84*6*AG84)</f>
        <v>17580.059999999998</v>
      </c>
      <c r="AX84" s="14">
        <f>+AV84/6</f>
        <v>2492.19</v>
      </c>
      <c r="AY84" s="14">
        <f>IF(+AW84/6&gt;BC84,BC84,+AW84/6)</f>
        <v>2930.0099999999998</v>
      </c>
      <c r="AZ84" s="23" t="s">
        <v>17</v>
      </c>
      <c r="BA84" s="34">
        <v>1045.2</v>
      </c>
      <c r="BB84" s="34">
        <v>867</v>
      </c>
      <c r="BC84" s="34">
        <v>3262.5</v>
      </c>
    </row>
    <row r="85" spans="29:56" hidden="1">
      <c r="AC85">
        <v>16</v>
      </c>
      <c r="AD85" t="s">
        <v>83</v>
      </c>
      <c r="AE85" s="40" t="str">
        <f>+Datos!D49</f>
        <v>No</v>
      </c>
      <c r="AF85" s="35">
        <f t="shared" si="21"/>
        <v>19</v>
      </c>
      <c r="AG85" s="35">
        <f t="shared" si="31"/>
        <v>6</v>
      </c>
      <c r="AH85" s="44">
        <v>2013</v>
      </c>
      <c r="AI85" s="20">
        <v>3.0000000000000001E-3</v>
      </c>
      <c r="AJ85" s="7" t="s">
        <v>126</v>
      </c>
      <c r="AK85" s="13">
        <v>958.98</v>
      </c>
      <c r="AL85" s="13">
        <v>699.38</v>
      </c>
      <c r="AM85" s="13">
        <v>34.770000000000003</v>
      </c>
      <c r="AN85" s="13">
        <v>25.35</v>
      </c>
      <c r="AO85" s="13">
        <v>590.97</v>
      </c>
      <c r="AP85" s="13">
        <v>590.97</v>
      </c>
      <c r="AQ85" s="13">
        <v>616.37</v>
      </c>
      <c r="AR85" s="13">
        <v>480.76859999999999</v>
      </c>
      <c r="AS85" s="13">
        <v>117.25</v>
      </c>
      <c r="AT85" s="13">
        <v>390.61</v>
      </c>
      <c r="AU85" s="13">
        <v>27.41</v>
      </c>
      <c r="AV85" s="14">
        <f t="shared" ref="AV85:AV90" si="32">(AK85*12)+(AL85*2)+(AM85*12*AG85)+(AN85*2*AG85)+(AO85*12)+(AP85*2)+(AQ85*12)+(AR85*2)+(AS85*12)</f>
        <v>33752.717199999999</v>
      </c>
      <c r="AW85" s="14">
        <f>(AK85*12)+(AL85*2)+(AM85*12*AG85)+(AN85*2*AG85)+(AO85*12)+(AP85*2)+(AQ85*12)+(AR85*2)+(AT85*12)+(AU85*12*AG85)</f>
        <v>39006.557199999996</v>
      </c>
      <c r="AX85" s="14">
        <f t="shared" ref="AX85:AX93" si="33">IF(+AV85/12&gt;BC85,BC85,+AV85/12)</f>
        <v>2812.7264333333333</v>
      </c>
      <c r="AY85" s="14">
        <f t="shared" ref="AY85:AY93" si="34">IF(+AW85/12&gt;BC85,BC85,+AW85/12)</f>
        <v>3250.546433333333</v>
      </c>
      <c r="BA85" s="34">
        <v>1051.5</v>
      </c>
      <c r="BB85" s="34">
        <v>872.1</v>
      </c>
      <c r="BC85" s="34">
        <v>3425.7</v>
      </c>
    </row>
    <row r="86" spans="29:56" hidden="1">
      <c r="AC86">
        <v>17</v>
      </c>
      <c r="AD86" t="s">
        <v>84</v>
      </c>
      <c r="AE86" s="40" t="str">
        <f>+Datos!D50</f>
        <v>No</v>
      </c>
      <c r="AF86" s="35">
        <f>+AF87-1</f>
        <v>20</v>
      </c>
      <c r="AG86" s="35">
        <f t="shared" si="31"/>
        <v>6</v>
      </c>
      <c r="AH86" s="44">
        <v>2014</v>
      </c>
      <c r="AJ86" s="7" t="s">
        <v>126</v>
      </c>
      <c r="AK86" s="13">
        <v>958.98</v>
      </c>
      <c r="AL86" s="13">
        <v>699.38</v>
      </c>
      <c r="AM86" s="13">
        <v>34.770000000000003</v>
      </c>
      <c r="AN86" s="13">
        <v>25.35</v>
      </c>
      <c r="AO86" s="13">
        <v>590.97</v>
      </c>
      <c r="AP86" s="13">
        <v>590.97</v>
      </c>
      <c r="AQ86" s="13">
        <v>616.37</v>
      </c>
      <c r="AR86" s="13">
        <v>480.76859999999999</v>
      </c>
      <c r="AS86" s="13">
        <v>117.25</v>
      </c>
      <c r="AT86" s="13">
        <v>390.61</v>
      </c>
      <c r="AU86" s="13">
        <v>27.41</v>
      </c>
      <c r="AV86" s="14">
        <f t="shared" si="32"/>
        <v>33752.717199999999</v>
      </c>
      <c r="AW86" s="14">
        <f>(AK86*12)+(AL86*2)+(AM86*12*AG86)+(AN86*2*AG86)+(AO86*12)+(AP86*2)+(AQ86*12)+(AR86*2)+(AT86*12)+(AU86*12*AG86)</f>
        <v>39006.557199999996</v>
      </c>
      <c r="AX86" s="14">
        <f t="shared" si="33"/>
        <v>2812.7264333333333</v>
      </c>
      <c r="AY86" s="14">
        <f t="shared" si="34"/>
        <v>3250.546433333333</v>
      </c>
      <c r="BA86" s="34">
        <v>1051.5</v>
      </c>
      <c r="BB86" s="34">
        <v>872.1</v>
      </c>
      <c r="BC86" s="34">
        <v>3597</v>
      </c>
    </row>
    <row r="87" spans="29:56" hidden="1">
      <c r="AC87">
        <v>18</v>
      </c>
      <c r="AD87" t="s">
        <v>85</v>
      </c>
      <c r="AE87" s="40" t="str">
        <f>+Datos!D51</f>
        <v>No</v>
      </c>
      <c r="AF87" s="35">
        <f>+Datos!D19</f>
        <v>21</v>
      </c>
      <c r="AG87" s="35">
        <f>INT(AF87/3)</f>
        <v>7</v>
      </c>
      <c r="AH87" s="16">
        <v>2015</v>
      </c>
      <c r="AJ87" s="7" t="s">
        <v>126</v>
      </c>
      <c r="AK87" s="13">
        <v>958.98</v>
      </c>
      <c r="AL87" s="13">
        <v>699.38</v>
      </c>
      <c r="AM87" s="13">
        <v>34.770000000000003</v>
      </c>
      <c r="AN87" s="13">
        <v>25.35</v>
      </c>
      <c r="AO87" s="13">
        <v>590.97</v>
      </c>
      <c r="AP87" s="13">
        <v>590.97</v>
      </c>
      <c r="AQ87" s="13">
        <v>616.37</v>
      </c>
      <c r="AR87" s="13">
        <v>480.76859999999999</v>
      </c>
      <c r="AS87" s="13">
        <v>117.25</v>
      </c>
      <c r="AT87" s="13">
        <v>390.61</v>
      </c>
      <c r="AU87" s="13">
        <v>27.41</v>
      </c>
      <c r="AV87" s="14">
        <f t="shared" si="32"/>
        <v>34220.657200000001</v>
      </c>
      <c r="AW87" s="14">
        <f t="shared" ref="AW87:AW111" si="35">(AK87*12)+(AL87*2)+(AM87*12*AG87)+(AN87*2*AG87)+(AO87*12)+(AP87*2)+(AQ87*12)+(AR87*2)+(AT87*12)+(AU87*12*AG87)</f>
        <v>39803.417200000004</v>
      </c>
      <c r="AX87" s="14">
        <f t="shared" si="33"/>
        <v>2851.7214333333336</v>
      </c>
      <c r="AY87" s="14">
        <f t="shared" si="34"/>
        <v>3316.9514333333336</v>
      </c>
      <c r="BA87" s="46">
        <v>1051.5</v>
      </c>
      <c r="BB87" s="46">
        <v>872.1</v>
      </c>
      <c r="BC87" s="46">
        <v>3597</v>
      </c>
      <c r="BD87" t="s">
        <v>50</v>
      </c>
    </row>
    <row r="88" spans="29:56" hidden="1">
      <c r="AC88">
        <v>19</v>
      </c>
      <c r="AD88" t="s">
        <v>86</v>
      </c>
      <c r="AE88" s="40" t="str">
        <f>+Datos!D52</f>
        <v>No</v>
      </c>
      <c r="AF88" s="35">
        <f>+AF87+1</f>
        <v>22</v>
      </c>
      <c r="AG88" s="35">
        <f t="shared" ref="AG88:AG111" si="36">INT(AF88/3)</f>
        <v>7</v>
      </c>
      <c r="AH88" s="44">
        <v>2016</v>
      </c>
      <c r="AJ88" s="7" t="s">
        <v>126</v>
      </c>
      <c r="AK88" s="13">
        <v>958.98</v>
      </c>
      <c r="AL88" s="13">
        <v>699.38</v>
      </c>
      <c r="AM88" s="13">
        <v>34.770000000000003</v>
      </c>
      <c r="AN88" s="13">
        <v>25.35</v>
      </c>
      <c r="AO88" s="13">
        <v>590.97</v>
      </c>
      <c r="AP88" s="13">
        <v>590.97</v>
      </c>
      <c r="AQ88" s="13">
        <v>616.37</v>
      </c>
      <c r="AR88" s="13">
        <v>480.76859999999999</v>
      </c>
      <c r="AS88" s="13">
        <v>117.25</v>
      </c>
      <c r="AT88" s="13">
        <v>390.61</v>
      </c>
      <c r="AU88" s="13">
        <v>27.41</v>
      </c>
      <c r="AV88" s="14">
        <f t="shared" si="32"/>
        <v>34220.657200000001</v>
      </c>
      <c r="AW88" s="14">
        <f t="shared" si="35"/>
        <v>39803.417200000004</v>
      </c>
      <c r="AX88" s="14">
        <f t="shared" si="33"/>
        <v>2851.7214333333336</v>
      </c>
      <c r="AY88" s="14">
        <f t="shared" si="34"/>
        <v>3316.9514333333336</v>
      </c>
      <c r="BA88" s="46">
        <v>1051.5</v>
      </c>
      <c r="BB88" s="46">
        <v>872.1</v>
      </c>
      <c r="BC88" s="46">
        <v>3597</v>
      </c>
    </row>
    <row r="89" spans="29:56" hidden="1">
      <c r="AC89">
        <v>20</v>
      </c>
      <c r="AD89" t="s">
        <v>87</v>
      </c>
      <c r="AE89" s="40" t="str">
        <f>+Datos!D53</f>
        <v>No</v>
      </c>
      <c r="AF89" s="35">
        <f t="shared" ref="AF89:AF111" si="37">+AF88+1</f>
        <v>23</v>
      </c>
      <c r="AG89" s="35">
        <f t="shared" si="36"/>
        <v>7</v>
      </c>
      <c r="AH89" s="16">
        <v>2017</v>
      </c>
      <c r="AJ89" s="7" t="s">
        <v>126</v>
      </c>
      <c r="AK89" s="13">
        <v>958.98</v>
      </c>
      <c r="AL89" s="13">
        <v>699.38</v>
      </c>
      <c r="AM89" s="13">
        <v>34.770000000000003</v>
      </c>
      <c r="AN89" s="13">
        <v>25.35</v>
      </c>
      <c r="AO89" s="13">
        <v>590.97</v>
      </c>
      <c r="AP89" s="13">
        <v>590.97</v>
      </c>
      <c r="AQ89" s="13">
        <v>616.37</v>
      </c>
      <c r="AR89" s="13">
        <v>480.76859999999999</v>
      </c>
      <c r="AS89" s="13">
        <v>117.25</v>
      </c>
      <c r="AT89" s="13">
        <v>390.61</v>
      </c>
      <c r="AU89" s="13">
        <v>27.41</v>
      </c>
      <c r="AV89" s="14">
        <f t="shared" si="32"/>
        <v>34220.657200000001</v>
      </c>
      <c r="AW89" s="14">
        <f t="shared" si="35"/>
        <v>39803.417200000004</v>
      </c>
      <c r="AX89" s="14">
        <f t="shared" si="33"/>
        <v>2851.7214333333336</v>
      </c>
      <c r="AY89" s="14">
        <f t="shared" si="34"/>
        <v>3316.9514333333336</v>
      </c>
      <c r="BA89" s="46">
        <v>1051.5</v>
      </c>
      <c r="BB89" s="46">
        <v>872.1</v>
      </c>
      <c r="BC89" s="46">
        <v>3597</v>
      </c>
    </row>
    <row r="90" spans="29:56" hidden="1">
      <c r="AC90">
        <v>21</v>
      </c>
      <c r="AD90" t="s">
        <v>88</v>
      </c>
      <c r="AE90" s="40" t="str">
        <f>+Datos!D54</f>
        <v>No</v>
      </c>
      <c r="AF90" s="35">
        <f t="shared" si="37"/>
        <v>24</v>
      </c>
      <c r="AG90" s="35">
        <f t="shared" si="36"/>
        <v>8</v>
      </c>
      <c r="AH90" s="44">
        <v>2018</v>
      </c>
      <c r="AJ90" s="7" t="s">
        <v>126</v>
      </c>
      <c r="AK90" s="13">
        <v>958.98</v>
      </c>
      <c r="AL90" s="13">
        <v>699.38</v>
      </c>
      <c r="AM90" s="13">
        <v>34.770000000000003</v>
      </c>
      <c r="AN90" s="13">
        <v>25.35</v>
      </c>
      <c r="AO90" s="13">
        <v>590.97</v>
      </c>
      <c r="AP90" s="13">
        <v>590.97</v>
      </c>
      <c r="AQ90" s="13">
        <v>616.37</v>
      </c>
      <c r="AR90" s="13">
        <v>480.76859999999999</v>
      </c>
      <c r="AS90" s="13">
        <v>117.25</v>
      </c>
      <c r="AT90" s="13">
        <v>390.61</v>
      </c>
      <c r="AU90" s="13">
        <v>27.41</v>
      </c>
      <c r="AV90" s="14">
        <f t="shared" si="32"/>
        <v>34688.597199999997</v>
      </c>
      <c r="AW90" s="14">
        <f t="shared" si="35"/>
        <v>40600.277199999997</v>
      </c>
      <c r="AX90" s="14">
        <f t="shared" si="33"/>
        <v>2890.716433333333</v>
      </c>
      <c r="AY90" s="14">
        <f t="shared" si="34"/>
        <v>3383.3564333333329</v>
      </c>
      <c r="BA90" s="46">
        <v>1051.5</v>
      </c>
      <c r="BB90" s="46">
        <v>872.1</v>
      </c>
      <c r="BC90" s="46">
        <v>3597</v>
      </c>
    </row>
    <row r="91" spans="29:56" hidden="1">
      <c r="AC91">
        <v>22</v>
      </c>
      <c r="AD91" t="s">
        <v>89</v>
      </c>
      <c r="AE91" s="40" t="str">
        <f>+Datos!D55</f>
        <v>No</v>
      </c>
      <c r="AF91" s="35">
        <f t="shared" si="37"/>
        <v>25</v>
      </c>
      <c r="AG91" s="35">
        <f t="shared" si="36"/>
        <v>8</v>
      </c>
      <c r="AH91" s="16">
        <v>2019</v>
      </c>
      <c r="AJ91" s="7" t="s">
        <v>126</v>
      </c>
      <c r="AK91" s="13">
        <v>958.98</v>
      </c>
      <c r="AL91" s="13">
        <v>699.38</v>
      </c>
      <c r="AM91" s="13">
        <v>34.770000000000003</v>
      </c>
      <c r="AN91" s="13">
        <v>25.35</v>
      </c>
      <c r="AO91" s="13">
        <v>590.97</v>
      </c>
      <c r="AP91" s="13">
        <v>590.97</v>
      </c>
      <c r="AQ91" s="13">
        <v>616.37</v>
      </c>
      <c r="AR91" s="13">
        <v>480.76859999999999</v>
      </c>
      <c r="AS91" s="13">
        <v>117.25</v>
      </c>
      <c r="AT91" s="13">
        <v>390.61</v>
      </c>
      <c r="AU91" s="13">
        <v>27.41</v>
      </c>
      <c r="AV91" s="14">
        <f t="shared" ref="AV91:AV111" si="38">(AK91*12)+(AL91*2)+(AM91*12*AG91)+(AN91*2*AG91)+(AO91*12)+(AP91*2)+(AQ91*12)+(AR91*2)+(AS91*12)</f>
        <v>34688.597199999997</v>
      </c>
      <c r="AW91" s="14">
        <f t="shared" si="35"/>
        <v>40600.277199999997</v>
      </c>
      <c r="AX91" s="14">
        <f t="shared" si="33"/>
        <v>2890.716433333333</v>
      </c>
      <c r="AY91" s="14">
        <f t="shared" si="34"/>
        <v>3383.3564333333329</v>
      </c>
      <c r="BA91" s="46">
        <v>1051.5</v>
      </c>
      <c r="BB91" s="46">
        <v>872.1</v>
      </c>
      <c r="BC91" s="46">
        <v>3597</v>
      </c>
    </row>
    <row r="92" spans="29:56" hidden="1">
      <c r="AC92">
        <v>23</v>
      </c>
      <c r="AD92" t="s">
        <v>90</v>
      </c>
      <c r="AE92" s="40" t="str">
        <f>+Datos!D56</f>
        <v>No</v>
      </c>
      <c r="AF92" s="35">
        <f t="shared" si="37"/>
        <v>26</v>
      </c>
      <c r="AG92" s="35">
        <f t="shared" si="36"/>
        <v>8</v>
      </c>
      <c r="AH92" s="44">
        <v>2020</v>
      </c>
      <c r="AJ92" s="7" t="s">
        <v>126</v>
      </c>
      <c r="AK92" s="13">
        <v>958.98</v>
      </c>
      <c r="AL92" s="13">
        <v>699.38</v>
      </c>
      <c r="AM92" s="13">
        <v>34.770000000000003</v>
      </c>
      <c r="AN92" s="13">
        <v>25.35</v>
      </c>
      <c r="AO92" s="13">
        <v>590.97</v>
      </c>
      <c r="AP92" s="13">
        <v>590.97</v>
      </c>
      <c r="AQ92" s="13">
        <v>616.37</v>
      </c>
      <c r="AR92" s="13">
        <v>480.76859999999999</v>
      </c>
      <c r="AS92" s="13">
        <v>117.25</v>
      </c>
      <c r="AT92" s="13">
        <v>390.61</v>
      </c>
      <c r="AU92" s="13">
        <v>27.41</v>
      </c>
      <c r="AV92" s="14">
        <f t="shared" si="38"/>
        <v>34688.597199999997</v>
      </c>
      <c r="AW92" s="14">
        <f t="shared" si="35"/>
        <v>40600.277199999997</v>
      </c>
      <c r="AX92" s="14">
        <f t="shared" si="33"/>
        <v>2890.716433333333</v>
      </c>
      <c r="AY92" s="14">
        <f t="shared" si="34"/>
        <v>3383.3564333333329</v>
      </c>
      <c r="BA92" s="46">
        <v>1051.5</v>
      </c>
      <c r="BB92" s="46">
        <v>872.1</v>
      </c>
      <c r="BC92" s="46">
        <v>3597</v>
      </c>
    </row>
    <row r="93" spans="29:56" hidden="1">
      <c r="AC93">
        <v>24</v>
      </c>
      <c r="AD93" t="s">
        <v>91</v>
      </c>
      <c r="AE93" s="40" t="str">
        <f>+Datos!D57</f>
        <v>No</v>
      </c>
      <c r="AF93" s="35">
        <f t="shared" si="37"/>
        <v>27</v>
      </c>
      <c r="AG93" s="35">
        <f t="shared" si="36"/>
        <v>9</v>
      </c>
      <c r="AH93" s="16">
        <v>2021</v>
      </c>
      <c r="AJ93" s="7" t="s">
        <v>126</v>
      </c>
      <c r="AK93" s="13">
        <v>958.98</v>
      </c>
      <c r="AL93" s="13">
        <v>699.38</v>
      </c>
      <c r="AM93" s="13">
        <v>34.770000000000003</v>
      </c>
      <c r="AN93" s="13">
        <v>25.35</v>
      </c>
      <c r="AO93" s="13">
        <v>590.97</v>
      </c>
      <c r="AP93" s="13">
        <v>590.97</v>
      </c>
      <c r="AQ93" s="13">
        <v>616.37</v>
      </c>
      <c r="AR93" s="13">
        <v>480.76859999999999</v>
      </c>
      <c r="AS93" s="13">
        <v>117.25</v>
      </c>
      <c r="AT93" s="13">
        <v>390.61</v>
      </c>
      <c r="AU93" s="13">
        <v>27.41</v>
      </c>
      <c r="AV93" s="14">
        <f t="shared" si="38"/>
        <v>35156.537199999999</v>
      </c>
      <c r="AW93" s="14">
        <f t="shared" si="35"/>
        <v>41397.137199999997</v>
      </c>
      <c r="AX93" s="14">
        <f t="shared" si="33"/>
        <v>2929.7114333333334</v>
      </c>
      <c r="AY93" s="14">
        <f t="shared" si="34"/>
        <v>3449.7614333333331</v>
      </c>
      <c r="BA93" s="46">
        <v>1051.5</v>
      </c>
      <c r="BB93" s="46">
        <v>872.1</v>
      </c>
      <c r="BC93" s="46">
        <v>3597</v>
      </c>
    </row>
    <row r="94" spans="29:56" hidden="1">
      <c r="AC94">
        <v>25</v>
      </c>
      <c r="AD94" t="s">
        <v>92</v>
      </c>
      <c r="AE94" s="40" t="str">
        <f>+Datos!D58</f>
        <v>No</v>
      </c>
      <c r="AF94" s="35">
        <f t="shared" si="37"/>
        <v>28</v>
      </c>
      <c r="AG94" s="35">
        <f t="shared" si="36"/>
        <v>9</v>
      </c>
      <c r="AH94" s="44">
        <v>2022</v>
      </c>
      <c r="AJ94" s="7" t="s">
        <v>126</v>
      </c>
      <c r="AK94" s="13">
        <v>958.98</v>
      </c>
      <c r="AL94" s="13">
        <v>699.38</v>
      </c>
      <c r="AM94" s="13">
        <v>34.770000000000003</v>
      </c>
      <c r="AN94" s="13">
        <v>25.35</v>
      </c>
      <c r="AO94" s="13">
        <v>590.97</v>
      </c>
      <c r="AP94" s="13">
        <v>590.97</v>
      </c>
      <c r="AQ94" s="13">
        <v>616.37</v>
      </c>
      <c r="AR94" s="13">
        <v>480.76859999999999</v>
      </c>
      <c r="AS94" s="13">
        <v>117.25</v>
      </c>
      <c r="AT94" s="13">
        <v>390.61</v>
      </c>
      <c r="AU94" s="13">
        <v>27.41</v>
      </c>
      <c r="AV94" s="14">
        <f t="shared" si="38"/>
        <v>35156.537199999999</v>
      </c>
      <c r="AW94" s="14">
        <f t="shared" si="35"/>
        <v>41397.137199999997</v>
      </c>
      <c r="AX94" s="14">
        <f>IF(+AV94/12&gt;BC94,BC94,+AV94/12)</f>
        <v>2929.7114333333334</v>
      </c>
      <c r="AY94" s="14">
        <f>IF(+AW94/12&gt;BC94,BC94,+AW94/12)</f>
        <v>3449.7614333333331</v>
      </c>
      <c r="BA94" s="46">
        <v>1051.5</v>
      </c>
      <c r="BB94" s="46">
        <v>872.1</v>
      </c>
      <c r="BC94" s="46">
        <v>3597</v>
      </c>
    </row>
    <row r="95" spans="29:56" hidden="1">
      <c r="AC95">
        <v>26</v>
      </c>
      <c r="AD95" t="s">
        <v>99</v>
      </c>
      <c r="AE95" s="40" t="str">
        <f>+Datos!D59</f>
        <v>No</v>
      </c>
      <c r="AF95" s="35">
        <f t="shared" si="37"/>
        <v>29</v>
      </c>
      <c r="AG95" s="35">
        <f t="shared" si="36"/>
        <v>9</v>
      </c>
      <c r="AH95" s="16">
        <v>2023</v>
      </c>
      <c r="AJ95" s="7" t="s">
        <v>126</v>
      </c>
      <c r="AK95" s="13">
        <v>958.98</v>
      </c>
      <c r="AL95" s="13">
        <v>699.38</v>
      </c>
      <c r="AM95" s="13">
        <v>34.770000000000003</v>
      </c>
      <c r="AN95" s="13">
        <v>25.35</v>
      </c>
      <c r="AO95" s="13">
        <v>590.97</v>
      </c>
      <c r="AP95" s="13">
        <v>590.97</v>
      </c>
      <c r="AQ95" s="13">
        <v>616.37</v>
      </c>
      <c r="AR95" s="13">
        <v>480.76859999999999</v>
      </c>
      <c r="AS95" s="13">
        <v>117.25</v>
      </c>
      <c r="AT95" s="13">
        <v>390.61</v>
      </c>
      <c r="AU95" s="13">
        <v>27.41</v>
      </c>
      <c r="AV95" s="14">
        <f t="shared" si="38"/>
        <v>35156.537199999999</v>
      </c>
      <c r="AW95" s="14">
        <f t="shared" si="35"/>
        <v>41397.137199999997</v>
      </c>
      <c r="AX95" s="14">
        <f t="shared" ref="AX95:AX106" si="39">IF(+AV95/12&gt;BC95,BC95,+AV95/12)</f>
        <v>2929.7114333333334</v>
      </c>
      <c r="AY95" s="14">
        <f t="shared" ref="AY95:AY111" si="40">IF(+AW95/12&gt;BC95,BC95,+AW95/12)</f>
        <v>3449.7614333333331</v>
      </c>
      <c r="BA95" s="46">
        <v>1051.5</v>
      </c>
      <c r="BB95" s="46">
        <v>872.1</v>
      </c>
      <c r="BC95" s="46">
        <v>3597</v>
      </c>
    </row>
    <row r="96" spans="29:56" hidden="1">
      <c r="AC96">
        <v>27</v>
      </c>
      <c r="AD96" t="s">
        <v>100</v>
      </c>
      <c r="AE96" s="40" t="str">
        <f>+Datos!D60</f>
        <v>No</v>
      </c>
      <c r="AF96" s="35">
        <f t="shared" si="37"/>
        <v>30</v>
      </c>
      <c r="AG96" s="35">
        <f t="shared" si="36"/>
        <v>10</v>
      </c>
      <c r="AH96" s="44">
        <v>2024</v>
      </c>
      <c r="AJ96" s="7" t="s">
        <v>126</v>
      </c>
      <c r="AK96" s="13">
        <v>958.98</v>
      </c>
      <c r="AL96" s="13">
        <v>699.38</v>
      </c>
      <c r="AM96" s="13">
        <v>34.770000000000003</v>
      </c>
      <c r="AN96" s="13">
        <v>25.35</v>
      </c>
      <c r="AO96" s="13">
        <v>590.97</v>
      </c>
      <c r="AP96" s="13">
        <v>590.97</v>
      </c>
      <c r="AQ96" s="13">
        <v>616.37</v>
      </c>
      <c r="AR96" s="13">
        <v>480.76859999999999</v>
      </c>
      <c r="AS96" s="13">
        <v>117.25</v>
      </c>
      <c r="AT96" s="13">
        <v>390.61</v>
      </c>
      <c r="AU96" s="13">
        <v>27.41</v>
      </c>
      <c r="AV96" s="14">
        <f t="shared" si="38"/>
        <v>35624.477199999994</v>
      </c>
      <c r="AW96" s="14">
        <f t="shared" si="35"/>
        <v>42193.997199999991</v>
      </c>
      <c r="AX96" s="14">
        <f t="shared" si="39"/>
        <v>2968.7064333333328</v>
      </c>
      <c r="AY96" s="14">
        <f t="shared" si="40"/>
        <v>3516.1664333333324</v>
      </c>
      <c r="BA96" s="46">
        <v>1051.5</v>
      </c>
      <c r="BB96" s="46">
        <v>872.1</v>
      </c>
      <c r="BC96" s="46">
        <v>3597</v>
      </c>
    </row>
    <row r="97" spans="29:55" hidden="1">
      <c r="AC97">
        <v>28</v>
      </c>
      <c r="AD97" t="s">
        <v>101</v>
      </c>
      <c r="AE97" s="40" t="str">
        <f>+Datos!D61</f>
        <v>No</v>
      </c>
      <c r="AF97" s="35">
        <f t="shared" si="37"/>
        <v>31</v>
      </c>
      <c r="AG97" s="35">
        <f t="shared" si="36"/>
        <v>10</v>
      </c>
      <c r="AH97" s="16">
        <v>2025</v>
      </c>
      <c r="AJ97" s="7" t="s">
        <v>126</v>
      </c>
      <c r="AK97" s="13">
        <v>958.98</v>
      </c>
      <c r="AL97" s="13">
        <v>699.38</v>
      </c>
      <c r="AM97" s="13">
        <v>34.770000000000003</v>
      </c>
      <c r="AN97" s="13">
        <v>25.35</v>
      </c>
      <c r="AO97" s="13">
        <v>590.97</v>
      </c>
      <c r="AP97" s="13">
        <v>590.97</v>
      </c>
      <c r="AQ97" s="13">
        <v>616.37</v>
      </c>
      <c r="AR97" s="13">
        <v>480.76859999999999</v>
      </c>
      <c r="AS97" s="13">
        <v>117.25</v>
      </c>
      <c r="AT97" s="13">
        <v>390.61</v>
      </c>
      <c r="AU97" s="13">
        <v>27.41</v>
      </c>
      <c r="AV97" s="14">
        <f t="shared" si="38"/>
        <v>35624.477199999994</v>
      </c>
      <c r="AW97" s="14">
        <f t="shared" si="35"/>
        <v>42193.997199999991</v>
      </c>
      <c r="AX97" s="14">
        <f t="shared" si="39"/>
        <v>2968.7064333333328</v>
      </c>
      <c r="AY97" s="14">
        <f t="shared" si="40"/>
        <v>3516.1664333333324</v>
      </c>
      <c r="BA97" s="46">
        <v>1051.5</v>
      </c>
      <c r="BB97" s="46">
        <v>872.1</v>
      </c>
      <c r="BC97" s="46">
        <v>3597</v>
      </c>
    </row>
    <row r="98" spans="29:55" hidden="1">
      <c r="AC98">
        <v>29</v>
      </c>
      <c r="AD98" t="s">
        <v>102</v>
      </c>
      <c r="AE98" s="40" t="str">
        <f>+Datos!D62</f>
        <v>No</v>
      </c>
      <c r="AF98" s="35">
        <f t="shared" si="37"/>
        <v>32</v>
      </c>
      <c r="AG98" s="35">
        <f t="shared" si="36"/>
        <v>10</v>
      </c>
      <c r="AH98" s="44">
        <v>2026</v>
      </c>
      <c r="AJ98" s="7" t="s">
        <v>126</v>
      </c>
      <c r="AK98" s="13">
        <v>958.98</v>
      </c>
      <c r="AL98" s="13">
        <v>699.38</v>
      </c>
      <c r="AM98" s="13">
        <v>34.770000000000003</v>
      </c>
      <c r="AN98" s="13">
        <v>25.35</v>
      </c>
      <c r="AO98" s="13">
        <v>590.97</v>
      </c>
      <c r="AP98" s="13">
        <v>590.97</v>
      </c>
      <c r="AQ98" s="13">
        <v>616.37</v>
      </c>
      <c r="AR98" s="13">
        <v>480.76859999999999</v>
      </c>
      <c r="AS98" s="13">
        <v>117.25</v>
      </c>
      <c r="AT98" s="13">
        <v>390.61</v>
      </c>
      <c r="AU98" s="13">
        <v>27.41</v>
      </c>
      <c r="AV98" s="14">
        <f t="shared" si="38"/>
        <v>35624.477199999994</v>
      </c>
      <c r="AW98" s="14">
        <f t="shared" si="35"/>
        <v>42193.997199999991</v>
      </c>
      <c r="AX98" s="14">
        <f t="shared" si="39"/>
        <v>2968.7064333333328</v>
      </c>
      <c r="AY98" s="14">
        <f t="shared" si="40"/>
        <v>3516.1664333333324</v>
      </c>
      <c r="BA98" s="46">
        <v>1051.5</v>
      </c>
      <c r="BB98" s="46">
        <v>872.1</v>
      </c>
      <c r="BC98" s="46">
        <v>3597</v>
      </c>
    </row>
    <row r="99" spans="29:55" hidden="1">
      <c r="AC99">
        <v>30</v>
      </c>
      <c r="AD99" t="s">
        <v>103</v>
      </c>
      <c r="AE99" s="40" t="str">
        <f>+Datos!D63</f>
        <v>No</v>
      </c>
      <c r="AF99" s="35">
        <f t="shared" si="37"/>
        <v>33</v>
      </c>
      <c r="AG99" s="35">
        <f t="shared" si="36"/>
        <v>11</v>
      </c>
      <c r="AH99" s="16">
        <v>2027</v>
      </c>
      <c r="AJ99" s="7" t="s">
        <v>126</v>
      </c>
      <c r="AK99" s="13">
        <v>958.98</v>
      </c>
      <c r="AL99" s="13">
        <v>699.38</v>
      </c>
      <c r="AM99" s="13">
        <v>34.770000000000003</v>
      </c>
      <c r="AN99" s="13">
        <v>25.35</v>
      </c>
      <c r="AO99" s="13">
        <v>590.97</v>
      </c>
      <c r="AP99" s="13">
        <v>590.97</v>
      </c>
      <c r="AQ99" s="13">
        <v>616.37</v>
      </c>
      <c r="AR99" s="13">
        <v>480.76859999999999</v>
      </c>
      <c r="AS99" s="13">
        <v>117.25</v>
      </c>
      <c r="AT99" s="13">
        <v>390.61</v>
      </c>
      <c r="AU99" s="13">
        <v>27.41</v>
      </c>
      <c r="AV99" s="14">
        <f t="shared" si="38"/>
        <v>36092.417199999996</v>
      </c>
      <c r="AW99" s="14">
        <f t="shared" si="35"/>
        <v>42990.857199999999</v>
      </c>
      <c r="AX99" s="14">
        <f t="shared" si="39"/>
        <v>3007.7014333333332</v>
      </c>
      <c r="AY99" s="14">
        <f t="shared" si="40"/>
        <v>3582.5714333333331</v>
      </c>
      <c r="BA99" s="46">
        <v>1051.5</v>
      </c>
      <c r="BB99" s="46">
        <v>872.1</v>
      </c>
      <c r="BC99" s="46">
        <v>3597</v>
      </c>
    </row>
    <row r="100" spans="29:55" hidden="1">
      <c r="AC100">
        <v>31</v>
      </c>
      <c r="AD100" t="s">
        <v>104</v>
      </c>
      <c r="AE100" s="40" t="str">
        <f>+Datos!D64</f>
        <v>No</v>
      </c>
      <c r="AF100" s="35">
        <f t="shared" si="37"/>
        <v>34</v>
      </c>
      <c r="AG100" s="35">
        <f t="shared" si="36"/>
        <v>11</v>
      </c>
      <c r="AH100" s="44">
        <v>2028</v>
      </c>
      <c r="AJ100" s="7" t="s">
        <v>126</v>
      </c>
      <c r="AK100" s="13">
        <v>958.98</v>
      </c>
      <c r="AL100" s="13">
        <v>699.38</v>
      </c>
      <c r="AM100" s="13">
        <v>34.770000000000003</v>
      </c>
      <c r="AN100" s="13">
        <v>25.35</v>
      </c>
      <c r="AO100" s="13">
        <v>590.97</v>
      </c>
      <c r="AP100" s="13">
        <v>590.97</v>
      </c>
      <c r="AQ100" s="13">
        <v>616.37</v>
      </c>
      <c r="AR100" s="13">
        <v>480.76859999999999</v>
      </c>
      <c r="AS100" s="13">
        <v>117.25</v>
      </c>
      <c r="AT100" s="13">
        <v>390.61</v>
      </c>
      <c r="AU100" s="13">
        <v>27.41</v>
      </c>
      <c r="AV100" s="14">
        <f t="shared" si="38"/>
        <v>36092.417199999996</v>
      </c>
      <c r="AW100" s="14">
        <f t="shared" si="35"/>
        <v>42990.857199999999</v>
      </c>
      <c r="AX100" s="14">
        <f t="shared" si="39"/>
        <v>3007.7014333333332</v>
      </c>
      <c r="AY100" s="14">
        <f t="shared" si="40"/>
        <v>3582.5714333333331</v>
      </c>
      <c r="BA100" s="46">
        <v>1051.5</v>
      </c>
      <c r="BB100" s="46">
        <v>872.1</v>
      </c>
      <c r="BC100" s="46">
        <v>3597</v>
      </c>
    </row>
    <row r="101" spans="29:55" hidden="1">
      <c r="AC101">
        <v>32</v>
      </c>
      <c r="AD101" t="s">
        <v>105</v>
      </c>
      <c r="AE101" s="40" t="str">
        <f>+Datos!D65</f>
        <v>No</v>
      </c>
      <c r="AF101" s="35">
        <f t="shared" si="37"/>
        <v>35</v>
      </c>
      <c r="AG101" s="35">
        <f t="shared" si="36"/>
        <v>11</v>
      </c>
      <c r="AH101" s="16">
        <v>2029</v>
      </c>
      <c r="AJ101" s="7" t="s">
        <v>126</v>
      </c>
      <c r="AK101" s="13">
        <v>958.98</v>
      </c>
      <c r="AL101" s="13">
        <v>699.38</v>
      </c>
      <c r="AM101" s="13">
        <v>34.770000000000003</v>
      </c>
      <c r="AN101" s="13">
        <v>25.35</v>
      </c>
      <c r="AO101" s="13">
        <v>590.97</v>
      </c>
      <c r="AP101" s="13">
        <v>590.97</v>
      </c>
      <c r="AQ101" s="13">
        <v>616.37</v>
      </c>
      <c r="AR101" s="13">
        <v>480.76859999999999</v>
      </c>
      <c r="AS101" s="13">
        <v>117.25</v>
      </c>
      <c r="AT101" s="13">
        <v>390.61</v>
      </c>
      <c r="AU101" s="13">
        <v>27.41</v>
      </c>
      <c r="AV101" s="14">
        <f t="shared" si="38"/>
        <v>36092.417199999996</v>
      </c>
      <c r="AW101" s="14">
        <f t="shared" si="35"/>
        <v>42990.857199999999</v>
      </c>
      <c r="AX101" s="14">
        <f t="shared" si="39"/>
        <v>3007.7014333333332</v>
      </c>
      <c r="AY101" s="14">
        <f t="shared" si="40"/>
        <v>3582.5714333333331</v>
      </c>
      <c r="BA101" s="46">
        <v>1051.5</v>
      </c>
      <c r="BB101" s="46">
        <v>872.1</v>
      </c>
      <c r="BC101" s="46">
        <v>3597</v>
      </c>
    </row>
    <row r="102" spans="29:55" hidden="1">
      <c r="AC102">
        <v>33</v>
      </c>
      <c r="AD102" t="s">
        <v>106</v>
      </c>
      <c r="AE102" s="40" t="str">
        <f>+Datos!D66</f>
        <v>No</v>
      </c>
      <c r="AF102" s="35">
        <f t="shared" si="37"/>
        <v>36</v>
      </c>
      <c r="AG102" s="35">
        <f t="shared" si="36"/>
        <v>12</v>
      </c>
      <c r="AH102" s="44">
        <v>2030</v>
      </c>
      <c r="AJ102" s="7" t="s">
        <v>126</v>
      </c>
      <c r="AK102" s="13">
        <v>958.98</v>
      </c>
      <c r="AL102" s="13">
        <v>699.38</v>
      </c>
      <c r="AM102" s="13">
        <v>34.770000000000003</v>
      </c>
      <c r="AN102" s="13">
        <v>25.35</v>
      </c>
      <c r="AO102" s="13">
        <v>590.97</v>
      </c>
      <c r="AP102" s="13">
        <v>590.97</v>
      </c>
      <c r="AQ102" s="13">
        <v>616.37</v>
      </c>
      <c r="AR102" s="13">
        <v>480.76859999999999</v>
      </c>
      <c r="AS102" s="13">
        <v>117.25</v>
      </c>
      <c r="AT102" s="13">
        <v>390.61</v>
      </c>
      <c r="AU102" s="13">
        <v>27.41</v>
      </c>
      <c r="AV102" s="14">
        <f t="shared" si="38"/>
        <v>36560.357199999999</v>
      </c>
      <c r="AW102" s="14">
        <f t="shared" si="35"/>
        <v>43787.717199999999</v>
      </c>
      <c r="AX102" s="14">
        <f t="shared" si="39"/>
        <v>3046.6964333333331</v>
      </c>
      <c r="AY102" s="14">
        <f t="shared" si="40"/>
        <v>3597</v>
      </c>
      <c r="BA102" s="46">
        <v>1051.5</v>
      </c>
      <c r="BB102" s="46">
        <v>872.1</v>
      </c>
      <c r="BC102" s="46">
        <v>3597</v>
      </c>
    </row>
    <row r="103" spans="29:55" hidden="1">
      <c r="AC103">
        <v>34</v>
      </c>
      <c r="AD103" t="s">
        <v>107</v>
      </c>
      <c r="AE103" s="40" t="str">
        <f>+Datos!D67</f>
        <v>No</v>
      </c>
      <c r="AF103" s="35">
        <f t="shared" si="37"/>
        <v>37</v>
      </c>
      <c r="AG103" s="35">
        <f t="shared" si="36"/>
        <v>12</v>
      </c>
      <c r="AH103" s="16">
        <v>2031</v>
      </c>
      <c r="AJ103" s="7" t="s">
        <v>126</v>
      </c>
      <c r="AK103" s="13">
        <v>958.98</v>
      </c>
      <c r="AL103" s="13">
        <v>699.38</v>
      </c>
      <c r="AM103" s="13">
        <v>34.770000000000003</v>
      </c>
      <c r="AN103" s="13">
        <v>25.35</v>
      </c>
      <c r="AO103" s="13">
        <v>590.97</v>
      </c>
      <c r="AP103" s="13">
        <v>590.97</v>
      </c>
      <c r="AQ103" s="13">
        <v>616.37</v>
      </c>
      <c r="AR103" s="13">
        <v>480.76859999999999</v>
      </c>
      <c r="AS103" s="13">
        <v>117.25</v>
      </c>
      <c r="AT103" s="13">
        <v>390.61</v>
      </c>
      <c r="AU103" s="13">
        <v>27.41</v>
      </c>
      <c r="AV103" s="14">
        <f t="shared" si="38"/>
        <v>36560.357199999999</v>
      </c>
      <c r="AW103" s="14">
        <f t="shared" si="35"/>
        <v>43787.717199999999</v>
      </c>
      <c r="AX103" s="14">
        <f t="shared" si="39"/>
        <v>3046.6964333333331</v>
      </c>
      <c r="AY103" s="14">
        <f t="shared" si="40"/>
        <v>3597</v>
      </c>
      <c r="BA103" s="46">
        <v>1051.5</v>
      </c>
      <c r="BB103" s="46">
        <v>872.1</v>
      </c>
      <c r="BC103" s="46">
        <v>3597</v>
      </c>
    </row>
    <row r="104" spans="29:55" hidden="1">
      <c r="AC104">
        <v>35</v>
      </c>
      <c r="AD104" t="s">
        <v>108</v>
      </c>
      <c r="AE104" s="40" t="str">
        <f>+Datos!D68</f>
        <v>No</v>
      </c>
      <c r="AF104" s="35">
        <f t="shared" si="37"/>
        <v>38</v>
      </c>
      <c r="AG104" s="35">
        <f t="shared" si="36"/>
        <v>12</v>
      </c>
      <c r="AH104" s="44">
        <v>2032</v>
      </c>
      <c r="AJ104" s="7" t="s">
        <v>126</v>
      </c>
      <c r="AK104" s="13">
        <v>958.98</v>
      </c>
      <c r="AL104" s="13">
        <v>699.38</v>
      </c>
      <c r="AM104" s="13">
        <v>34.770000000000003</v>
      </c>
      <c r="AN104" s="13">
        <v>25.35</v>
      </c>
      <c r="AO104" s="13">
        <v>590.97</v>
      </c>
      <c r="AP104" s="13">
        <v>590.97</v>
      </c>
      <c r="AQ104" s="13">
        <v>616.37</v>
      </c>
      <c r="AR104" s="13">
        <v>480.76859999999999</v>
      </c>
      <c r="AS104" s="13">
        <v>117.25</v>
      </c>
      <c r="AT104" s="13">
        <v>390.61</v>
      </c>
      <c r="AU104" s="13">
        <v>27.41</v>
      </c>
      <c r="AV104" s="14">
        <f t="shared" si="38"/>
        <v>36560.357199999999</v>
      </c>
      <c r="AW104" s="14">
        <f t="shared" si="35"/>
        <v>43787.717199999999</v>
      </c>
      <c r="AX104" s="14">
        <f t="shared" si="39"/>
        <v>3046.6964333333331</v>
      </c>
      <c r="AY104" s="14">
        <f t="shared" si="40"/>
        <v>3597</v>
      </c>
      <c r="BA104" s="46">
        <v>1051.5</v>
      </c>
      <c r="BB104" s="46">
        <v>872.1</v>
      </c>
      <c r="BC104" s="46">
        <v>3597</v>
      </c>
    </row>
    <row r="105" spans="29:55" hidden="1">
      <c r="AC105">
        <v>36</v>
      </c>
      <c r="AD105" t="s">
        <v>109</v>
      </c>
      <c r="AE105" s="40" t="str">
        <f>+Datos!D69</f>
        <v>No</v>
      </c>
      <c r="AF105" s="35">
        <f t="shared" si="37"/>
        <v>39</v>
      </c>
      <c r="AG105" s="35">
        <f t="shared" si="36"/>
        <v>13</v>
      </c>
      <c r="AH105" s="16">
        <v>2033</v>
      </c>
      <c r="AJ105" s="7" t="s">
        <v>126</v>
      </c>
      <c r="AK105" s="13">
        <v>958.98</v>
      </c>
      <c r="AL105" s="13">
        <v>699.38</v>
      </c>
      <c r="AM105" s="13">
        <v>34.770000000000003</v>
      </c>
      <c r="AN105" s="13">
        <v>25.35</v>
      </c>
      <c r="AO105" s="13">
        <v>590.97</v>
      </c>
      <c r="AP105" s="13">
        <v>590.97</v>
      </c>
      <c r="AQ105" s="13">
        <v>616.37</v>
      </c>
      <c r="AR105" s="13">
        <v>480.76859999999999</v>
      </c>
      <c r="AS105" s="13">
        <v>117.25</v>
      </c>
      <c r="AT105" s="13">
        <v>390.61</v>
      </c>
      <c r="AU105" s="13">
        <v>27.41</v>
      </c>
      <c r="AV105" s="14">
        <f t="shared" si="38"/>
        <v>37028.297199999994</v>
      </c>
      <c r="AW105" s="14">
        <f t="shared" si="35"/>
        <v>44584.577199999992</v>
      </c>
      <c r="AX105" s="14">
        <f t="shared" si="39"/>
        <v>3085.691433333333</v>
      </c>
      <c r="AY105" s="14">
        <f t="shared" si="40"/>
        <v>3597</v>
      </c>
      <c r="BA105" s="46">
        <v>1051.5</v>
      </c>
      <c r="BB105" s="46">
        <v>872.1</v>
      </c>
      <c r="BC105" s="46">
        <v>3597</v>
      </c>
    </row>
    <row r="106" spans="29:55" hidden="1">
      <c r="AC106">
        <v>37</v>
      </c>
      <c r="AD106" t="s">
        <v>110</v>
      </c>
      <c r="AE106" s="40" t="str">
        <f>+Datos!D70</f>
        <v>No</v>
      </c>
      <c r="AF106" s="35">
        <f t="shared" si="37"/>
        <v>40</v>
      </c>
      <c r="AG106" s="35">
        <f t="shared" si="36"/>
        <v>13</v>
      </c>
      <c r="AH106" s="44">
        <v>2034</v>
      </c>
      <c r="AJ106" s="7" t="s">
        <v>126</v>
      </c>
      <c r="AK106" s="13">
        <v>958.98</v>
      </c>
      <c r="AL106" s="13">
        <v>699.38</v>
      </c>
      <c r="AM106" s="13">
        <v>34.770000000000003</v>
      </c>
      <c r="AN106" s="13">
        <v>25.35</v>
      </c>
      <c r="AO106" s="13">
        <v>590.97</v>
      </c>
      <c r="AP106" s="13">
        <v>590.97</v>
      </c>
      <c r="AQ106" s="13">
        <v>616.37</v>
      </c>
      <c r="AR106" s="13">
        <v>480.76859999999999</v>
      </c>
      <c r="AS106" s="13">
        <v>117.25</v>
      </c>
      <c r="AT106" s="13">
        <v>390.61</v>
      </c>
      <c r="AU106" s="13">
        <v>27.41</v>
      </c>
      <c r="AV106" s="14">
        <f t="shared" si="38"/>
        <v>37028.297199999994</v>
      </c>
      <c r="AW106" s="14">
        <f t="shared" si="35"/>
        <v>44584.577199999992</v>
      </c>
      <c r="AX106" s="14">
        <f t="shared" si="39"/>
        <v>3085.691433333333</v>
      </c>
      <c r="AY106" s="14">
        <f t="shared" si="40"/>
        <v>3597</v>
      </c>
      <c r="BA106" s="46">
        <v>1051.5</v>
      </c>
      <c r="BB106" s="46">
        <v>872.1</v>
      </c>
      <c r="BC106" s="46">
        <v>3597</v>
      </c>
    </row>
    <row r="107" spans="29:55" hidden="1">
      <c r="AC107">
        <v>38</v>
      </c>
      <c r="AD107" t="s">
        <v>111</v>
      </c>
      <c r="AE107" s="40" t="str">
        <f>+Datos!D71</f>
        <v>No</v>
      </c>
      <c r="AF107" s="35">
        <f t="shared" si="37"/>
        <v>41</v>
      </c>
      <c r="AG107" s="35">
        <f t="shared" si="36"/>
        <v>13</v>
      </c>
      <c r="AH107" s="16">
        <v>2035</v>
      </c>
      <c r="AJ107" s="7" t="s">
        <v>126</v>
      </c>
      <c r="AK107" s="13">
        <v>958.98</v>
      </c>
      <c r="AL107" s="13">
        <v>699.38</v>
      </c>
      <c r="AM107" s="13">
        <v>34.770000000000003</v>
      </c>
      <c r="AN107" s="13">
        <v>25.35</v>
      </c>
      <c r="AO107" s="13">
        <v>590.97</v>
      </c>
      <c r="AP107" s="13">
        <v>590.97</v>
      </c>
      <c r="AQ107" s="13">
        <v>616.37</v>
      </c>
      <c r="AR107" s="13">
        <v>480.76859999999999</v>
      </c>
      <c r="AS107" s="13">
        <v>117.25</v>
      </c>
      <c r="AT107" s="13">
        <v>390.61</v>
      </c>
      <c r="AU107" s="13">
        <v>27.41</v>
      </c>
      <c r="AV107" s="14">
        <f t="shared" si="38"/>
        <v>37028.297199999994</v>
      </c>
      <c r="AW107" s="14">
        <f t="shared" si="35"/>
        <v>44584.577199999992</v>
      </c>
      <c r="AX107" s="14">
        <f t="shared" ref="AX107:AX111" si="41">+AV107/12</f>
        <v>3085.691433333333</v>
      </c>
      <c r="AY107" s="14">
        <f t="shared" si="40"/>
        <v>3597</v>
      </c>
      <c r="BA107" s="46">
        <v>1051.5</v>
      </c>
      <c r="BB107" s="46">
        <v>872.1</v>
      </c>
      <c r="BC107" s="46">
        <v>3597</v>
      </c>
    </row>
    <row r="108" spans="29:55" hidden="1">
      <c r="AC108">
        <v>39</v>
      </c>
      <c r="AD108" t="s">
        <v>112</v>
      </c>
      <c r="AE108" s="40" t="str">
        <f>+Datos!D72</f>
        <v>No</v>
      </c>
      <c r="AF108" s="35">
        <f t="shared" si="37"/>
        <v>42</v>
      </c>
      <c r="AG108" s="35">
        <f t="shared" si="36"/>
        <v>14</v>
      </c>
      <c r="AH108" s="44">
        <v>2036</v>
      </c>
      <c r="AJ108" s="7" t="s">
        <v>126</v>
      </c>
      <c r="AK108" s="13">
        <v>958.98</v>
      </c>
      <c r="AL108" s="13">
        <v>699.38</v>
      </c>
      <c r="AM108" s="13">
        <v>34.770000000000003</v>
      </c>
      <c r="AN108" s="13">
        <v>25.35</v>
      </c>
      <c r="AO108" s="13">
        <v>590.97</v>
      </c>
      <c r="AP108" s="13">
        <v>590.97</v>
      </c>
      <c r="AQ108" s="13">
        <v>616.37</v>
      </c>
      <c r="AR108" s="13">
        <v>480.76859999999999</v>
      </c>
      <c r="AS108" s="13">
        <v>117.25</v>
      </c>
      <c r="AT108" s="13">
        <v>390.61</v>
      </c>
      <c r="AU108" s="13">
        <v>27.41</v>
      </c>
      <c r="AV108" s="14">
        <f t="shared" si="38"/>
        <v>37496.237199999996</v>
      </c>
      <c r="AW108" s="14">
        <f t="shared" si="35"/>
        <v>45381.437199999993</v>
      </c>
      <c r="AX108" s="14">
        <f t="shared" si="41"/>
        <v>3124.6864333333328</v>
      </c>
      <c r="AY108" s="14">
        <f t="shared" si="40"/>
        <v>3597</v>
      </c>
      <c r="BA108" s="46">
        <v>1051.5</v>
      </c>
      <c r="BB108" s="46">
        <v>872.1</v>
      </c>
      <c r="BC108" s="46">
        <v>3597</v>
      </c>
    </row>
    <row r="109" spans="29:55" hidden="1">
      <c r="AC109">
        <v>40</v>
      </c>
      <c r="AD109" t="s">
        <v>113</v>
      </c>
      <c r="AE109" s="40" t="str">
        <f>+Datos!D73</f>
        <v>No</v>
      </c>
      <c r="AF109" s="35">
        <f t="shared" si="37"/>
        <v>43</v>
      </c>
      <c r="AG109" s="35">
        <f t="shared" si="36"/>
        <v>14</v>
      </c>
      <c r="AH109" s="16">
        <v>2037</v>
      </c>
      <c r="AJ109" s="7" t="s">
        <v>126</v>
      </c>
      <c r="AK109" s="13">
        <v>958.98</v>
      </c>
      <c r="AL109" s="13">
        <v>699.38</v>
      </c>
      <c r="AM109" s="13">
        <v>34.770000000000003</v>
      </c>
      <c r="AN109" s="13">
        <v>25.35</v>
      </c>
      <c r="AO109" s="13">
        <v>590.97</v>
      </c>
      <c r="AP109" s="13">
        <v>590.97</v>
      </c>
      <c r="AQ109" s="13">
        <v>616.37</v>
      </c>
      <c r="AR109" s="13">
        <v>480.76859999999999</v>
      </c>
      <c r="AS109" s="13">
        <v>117.25</v>
      </c>
      <c r="AT109" s="13">
        <v>390.61</v>
      </c>
      <c r="AU109" s="13">
        <v>27.41</v>
      </c>
      <c r="AV109" s="14">
        <f t="shared" si="38"/>
        <v>37496.237199999996</v>
      </c>
      <c r="AW109" s="14">
        <f t="shared" si="35"/>
        <v>45381.437199999993</v>
      </c>
      <c r="AX109" s="14">
        <f t="shared" si="41"/>
        <v>3124.6864333333328</v>
      </c>
      <c r="AY109" s="14">
        <f t="shared" si="40"/>
        <v>3597</v>
      </c>
      <c r="BA109" s="46">
        <v>1051.5</v>
      </c>
      <c r="BB109" s="46">
        <v>872.1</v>
      </c>
      <c r="BC109" s="46">
        <v>3597</v>
      </c>
    </row>
    <row r="110" spans="29:55" hidden="1">
      <c r="AC110">
        <v>41</v>
      </c>
      <c r="AD110" t="s">
        <v>114</v>
      </c>
      <c r="AE110" s="40" t="str">
        <f>+Datos!D74</f>
        <v>No</v>
      </c>
      <c r="AF110" s="35">
        <f t="shared" si="37"/>
        <v>44</v>
      </c>
      <c r="AG110" s="35">
        <f t="shared" si="36"/>
        <v>14</v>
      </c>
      <c r="AH110" s="44">
        <v>2038</v>
      </c>
      <c r="AJ110" s="7" t="s">
        <v>126</v>
      </c>
      <c r="AK110" s="13">
        <v>958.98</v>
      </c>
      <c r="AL110" s="13">
        <v>699.38</v>
      </c>
      <c r="AM110" s="13">
        <v>34.770000000000003</v>
      </c>
      <c r="AN110" s="13">
        <v>25.35</v>
      </c>
      <c r="AO110" s="13">
        <v>590.97</v>
      </c>
      <c r="AP110" s="13">
        <v>590.97</v>
      </c>
      <c r="AQ110" s="13">
        <v>616.37</v>
      </c>
      <c r="AR110" s="13">
        <v>480.76859999999999</v>
      </c>
      <c r="AS110" s="13">
        <v>117.25</v>
      </c>
      <c r="AT110" s="13">
        <v>390.61</v>
      </c>
      <c r="AU110" s="13">
        <v>27.41</v>
      </c>
      <c r="AV110" s="14">
        <f t="shared" si="38"/>
        <v>37496.237199999996</v>
      </c>
      <c r="AW110" s="14">
        <f t="shared" si="35"/>
        <v>45381.437199999993</v>
      </c>
      <c r="AX110" s="14">
        <f t="shared" si="41"/>
        <v>3124.6864333333328</v>
      </c>
      <c r="AY110" s="14">
        <f t="shared" si="40"/>
        <v>3597</v>
      </c>
      <c r="BA110" s="46">
        <v>1051.5</v>
      </c>
      <c r="BB110" s="46">
        <v>872.1</v>
      </c>
      <c r="BC110" s="46">
        <v>3597</v>
      </c>
    </row>
    <row r="111" spans="29:55" hidden="1">
      <c r="AC111">
        <v>42</v>
      </c>
      <c r="AD111" t="s">
        <v>115</v>
      </c>
      <c r="AE111" s="40" t="str">
        <f>+Datos!D75</f>
        <v>No</v>
      </c>
      <c r="AF111" s="35">
        <f t="shared" si="37"/>
        <v>45</v>
      </c>
      <c r="AG111" s="35">
        <f t="shared" si="36"/>
        <v>15</v>
      </c>
      <c r="AH111" s="16">
        <v>2039</v>
      </c>
      <c r="AJ111" s="7" t="s">
        <v>126</v>
      </c>
      <c r="AK111" s="13">
        <v>958.98</v>
      </c>
      <c r="AL111" s="13">
        <v>699.38</v>
      </c>
      <c r="AM111" s="13">
        <v>34.770000000000003</v>
      </c>
      <c r="AN111" s="13">
        <v>25.35</v>
      </c>
      <c r="AO111" s="13">
        <v>590.97</v>
      </c>
      <c r="AP111" s="13">
        <v>590.97</v>
      </c>
      <c r="AQ111" s="13">
        <v>616.37</v>
      </c>
      <c r="AR111" s="13">
        <v>480.76859999999999</v>
      </c>
      <c r="AS111" s="13">
        <v>117.25</v>
      </c>
      <c r="AT111" s="13">
        <v>390.61</v>
      </c>
      <c r="AU111" s="13">
        <v>27.41</v>
      </c>
      <c r="AV111" s="14">
        <f t="shared" si="38"/>
        <v>37964.177199999998</v>
      </c>
      <c r="AW111" s="14">
        <f t="shared" si="35"/>
        <v>46178.297200000001</v>
      </c>
      <c r="AX111" s="14">
        <f t="shared" si="41"/>
        <v>3163.6814333333332</v>
      </c>
      <c r="AY111" s="14">
        <f t="shared" si="40"/>
        <v>3597</v>
      </c>
      <c r="BA111" s="46">
        <v>1051.5</v>
      </c>
      <c r="BB111" s="46">
        <v>872.1</v>
      </c>
      <c r="BC111" s="46">
        <v>3597</v>
      </c>
    </row>
    <row r="112" spans="29:55" hidden="1"/>
    <row r="113" spans="29:55" hidden="1"/>
    <row r="114" spans="29:55" hidden="1"/>
    <row r="115" spans="29:55" hidden="1"/>
    <row r="116" spans="29:55" hidden="1"/>
    <row r="117" spans="29:55" hidden="1"/>
    <row r="118" spans="29:55" hidden="1"/>
    <row r="119" spans="29:55" hidden="1"/>
    <row r="120" spans="29:55" hidden="1"/>
    <row r="121" spans="29:55" hidden="1">
      <c r="AT121" s="1" t="s">
        <v>48</v>
      </c>
      <c r="AV121">
        <v>2015</v>
      </c>
      <c r="AW121" s="40">
        <v>20</v>
      </c>
    </row>
    <row r="122" spans="29:55" hidden="1">
      <c r="AH122" s="3"/>
      <c r="AI122" s="3"/>
      <c r="AT122" t="s">
        <v>46</v>
      </c>
      <c r="AW122" s="41" t="s">
        <v>28</v>
      </c>
    </row>
    <row r="123" spans="29:55" hidden="1">
      <c r="AV123" t="s">
        <v>27</v>
      </c>
      <c r="AX123" s="2"/>
      <c r="BA123" s="36" t="s">
        <v>32</v>
      </c>
      <c r="BB123" s="36" t="s">
        <v>31</v>
      </c>
    </row>
    <row r="124" spans="29:55" ht="45" hidden="1">
      <c r="AD124" s="55" t="s">
        <v>66</v>
      </c>
      <c r="AE124" s="42" t="s">
        <v>33</v>
      </c>
      <c r="AF124" s="42" t="s">
        <v>49</v>
      </c>
      <c r="AG124" s="42" t="s">
        <v>47</v>
      </c>
      <c r="AH124" s="8" t="s">
        <v>7</v>
      </c>
      <c r="AI124" s="8" t="s">
        <v>23</v>
      </c>
      <c r="AJ124" s="9" t="s">
        <v>8</v>
      </c>
      <c r="AK124" s="10" t="s">
        <v>1</v>
      </c>
      <c r="AL124" s="10" t="s">
        <v>2</v>
      </c>
      <c r="AM124" s="10" t="s">
        <v>0</v>
      </c>
      <c r="AN124" s="10" t="s">
        <v>9</v>
      </c>
      <c r="AO124" s="11" t="s">
        <v>12</v>
      </c>
      <c r="AP124" s="11" t="s">
        <v>10</v>
      </c>
      <c r="AQ124" s="11" t="s">
        <v>13</v>
      </c>
      <c r="AR124" s="11" t="s">
        <v>11</v>
      </c>
      <c r="AS124" s="11" t="s">
        <v>3</v>
      </c>
      <c r="AT124" s="11" t="s">
        <v>4</v>
      </c>
      <c r="AU124" s="11" t="s">
        <v>5</v>
      </c>
      <c r="AV124" s="10" t="s">
        <v>14</v>
      </c>
      <c r="AW124" s="11" t="s">
        <v>15</v>
      </c>
      <c r="AX124" s="11" t="s">
        <v>93</v>
      </c>
      <c r="AY124" s="11" t="s">
        <v>94</v>
      </c>
      <c r="BA124" s="11" t="s">
        <v>29</v>
      </c>
      <c r="BB124" s="11" t="s">
        <v>29</v>
      </c>
      <c r="BC124" s="11" t="s">
        <v>30</v>
      </c>
    </row>
    <row r="125" spans="29:55" hidden="1">
      <c r="AD125" t="s">
        <v>67</v>
      </c>
      <c r="AE125" s="40" t="str">
        <f>+Datos!D33</f>
        <v>No</v>
      </c>
      <c r="AF125" s="35">
        <f t="shared" ref="AF125:AF145" si="42">+AF126-1</f>
        <v>3</v>
      </c>
      <c r="AG125" s="35">
        <f t="shared" ref="AG125:AG141" si="43">INT(AF125/3)</f>
        <v>1</v>
      </c>
      <c r="AH125" s="43">
        <v>1997</v>
      </c>
      <c r="AI125" s="20">
        <v>0.02</v>
      </c>
      <c r="AJ125" s="7" t="s">
        <v>125</v>
      </c>
      <c r="AK125" s="33">
        <v>913.77237343948434</v>
      </c>
      <c r="AL125" s="33">
        <v>913.77237343948434</v>
      </c>
      <c r="AM125" s="33">
        <v>35.098291629092351</v>
      </c>
      <c r="AN125" s="33">
        <v>35.098291629092351</v>
      </c>
      <c r="AO125" s="33">
        <v>482.80195029161297</v>
      </c>
      <c r="AP125" s="31"/>
      <c r="AQ125" s="33">
        <v>502.04422788455793</v>
      </c>
      <c r="AR125" s="31"/>
      <c r="AS125" s="33">
        <v>102.78583280898127</v>
      </c>
      <c r="AT125" s="33">
        <v>342.52197364343738</v>
      </c>
      <c r="AU125" s="33">
        <v>24.024549524132816</v>
      </c>
      <c r="AV125" s="14">
        <f>(AK125*12)+(AL125*2)+(AM125*12*AG125)+(AN125*2*AG125)+(AO125*12)+(AP125*2)+(AQ125*12)+(AR125*2)+(AS125*12)</f>
        <v>26335.773442781894</v>
      </c>
      <c r="AW125" s="14">
        <f>(AK125*12)+(AL125*2)+(AM125*12*AG125)+(AN125*2*AG125)+(AO125*12)+(AP125*2)+(AQ125*12)+(AR125*2)+(AT125*12)+(AU125*12*AG125)</f>
        <v>29500.901727084962</v>
      </c>
      <c r="AX125" s="14">
        <f>IF(+AV125/12&gt;BC125,BC125,+AV125/12)</f>
        <v>2194.6477868984912</v>
      </c>
      <c r="AY125" s="14">
        <f>IF(+AW125/12&gt;BC125,BC125,+AW125/12)</f>
        <v>2311.67</v>
      </c>
      <c r="BA125" s="34">
        <v>697.23</v>
      </c>
      <c r="BB125" s="34">
        <v>578.23</v>
      </c>
      <c r="BC125" s="34">
        <v>2311.67</v>
      </c>
    </row>
    <row r="126" spans="29:55" hidden="1">
      <c r="AC126">
        <v>1</v>
      </c>
      <c r="AD126" t="s">
        <v>68</v>
      </c>
      <c r="AE126" s="40" t="str">
        <f>+Datos!D34</f>
        <v>No</v>
      </c>
      <c r="AF126" s="35">
        <f t="shared" si="42"/>
        <v>4</v>
      </c>
      <c r="AG126" s="35">
        <f t="shared" si="43"/>
        <v>1</v>
      </c>
      <c r="AH126" s="43">
        <v>1998</v>
      </c>
      <c r="AI126" s="20">
        <v>1.4E-2</v>
      </c>
      <c r="AJ126" s="7" t="s">
        <v>125</v>
      </c>
      <c r="AK126" s="33">
        <v>932.96159328171348</v>
      </c>
      <c r="AL126" s="33">
        <v>932.96159328171348</v>
      </c>
      <c r="AM126" s="33">
        <v>35.83535575330329</v>
      </c>
      <c r="AN126" s="33">
        <v>35.83535575330329</v>
      </c>
      <c r="AO126" s="33">
        <v>492.9407912477368</v>
      </c>
      <c r="AP126" s="31"/>
      <c r="AQ126" s="33">
        <v>512.5871566701336</v>
      </c>
      <c r="AR126" s="31"/>
      <c r="AS126" s="33">
        <v>104.94433529796987</v>
      </c>
      <c r="AT126" s="33">
        <v>349.71493508994951</v>
      </c>
      <c r="AU126" s="33">
        <v>24.529065064139601</v>
      </c>
      <c r="AV126" s="14">
        <f>(AK126*12)+(AL126*2)+(AM126*12*AG126)+(AN126*2*AG126)+(AO126*12)+(AP126*2)+(AQ126*12)+(AR126*2)+(AS126*12)</f>
        <v>26888.824685080319</v>
      </c>
      <c r="AW126" s="14">
        <f>(AK126*12)+(AL126*2)+(AM126*12*AG126)+(AN126*2*AG126)+(AO126*12)+(AP126*2)+(AQ126*12)+(AR126*2)+(AT126*12)+(AU126*12*AG126)</f>
        <v>30120.420663353751</v>
      </c>
      <c r="AX126" s="14">
        <f t="shared" ref="AX126:AX137" si="44">IF(+AV126/12&gt;BC126,BC126,+AV126/12)</f>
        <v>2240.7353904233601</v>
      </c>
      <c r="AY126" s="14">
        <f t="shared" ref="AY126:AY135" si="45">IF(+AW126/12&gt;BC126,BC126,+AW126/12)</f>
        <v>2360.17</v>
      </c>
      <c r="BA126" s="34">
        <v>711.84</v>
      </c>
      <c r="BB126" s="34">
        <v>590.30999999999995</v>
      </c>
      <c r="BC126" s="34">
        <v>2360.17</v>
      </c>
    </row>
    <row r="127" spans="29:55" hidden="1">
      <c r="AC127">
        <v>2</v>
      </c>
      <c r="AD127" t="s">
        <v>69</v>
      </c>
      <c r="AE127" s="40" t="str">
        <f>+Datos!D35</f>
        <v>No</v>
      </c>
      <c r="AF127" s="35">
        <f t="shared" si="42"/>
        <v>5</v>
      </c>
      <c r="AG127" s="35">
        <f t="shared" si="43"/>
        <v>1</v>
      </c>
      <c r="AH127" s="43">
        <v>1999</v>
      </c>
      <c r="AI127" s="20">
        <v>2.9000000000000001E-2</v>
      </c>
      <c r="AJ127" s="7" t="s">
        <v>125</v>
      </c>
      <c r="AK127" s="33">
        <v>949.75490196078431</v>
      </c>
      <c r="AL127" s="33">
        <v>949.75490196078431</v>
      </c>
      <c r="AM127" s="33">
        <v>36.480392156862749</v>
      </c>
      <c r="AN127" s="33">
        <v>36.480392156862749</v>
      </c>
      <c r="AO127" s="33">
        <v>501.81372549019608</v>
      </c>
      <c r="AP127" s="31"/>
      <c r="AQ127" s="33">
        <v>521.81372549019602</v>
      </c>
      <c r="AR127" s="31"/>
      <c r="AS127" s="33">
        <v>106.83333333333333</v>
      </c>
      <c r="AT127" s="33">
        <v>356.00980392156862</v>
      </c>
      <c r="AU127" s="33">
        <v>24.970588235294116</v>
      </c>
      <c r="AV127" s="14">
        <f t="shared" ref="AV127:AV132" si="46">(AK127*12)+(AL127*2)+(AM127*12*AG127)+(AN127*2*AG127)+(AO127*12)+(AP127*2)+(AQ127*12)+(AR127*2)+(AS127*12)</f>
        <v>27372.823529411766</v>
      </c>
      <c r="AW127" s="14">
        <f t="shared" ref="AW127:AW132" si="47">(AK127*12)+(AL127*2)+(AM127*12*AG127)+(AN127*2*AG127)+(AO127*12)+(AP127*2)+(AQ127*12)+(AR127*2)+(AT127*12)+(AU127*12*AG127)</f>
        <v>30662.588235294115</v>
      </c>
      <c r="AX127" s="14">
        <f t="shared" si="44"/>
        <v>2281.0686274509803</v>
      </c>
      <c r="AY127" s="14">
        <f t="shared" si="45"/>
        <v>2402.73</v>
      </c>
      <c r="BA127" s="34">
        <v>724.64</v>
      </c>
      <c r="BB127" s="34">
        <v>601.01</v>
      </c>
      <c r="BC127" s="34">
        <v>2402.73</v>
      </c>
    </row>
    <row r="128" spans="29:55" hidden="1">
      <c r="AC128">
        <v>3</v>
      </c>
      <c r="AD128" t="s">
        <v>70</v>
      </c>
      <c r="AE128" s="40" t="str">
        <f>+Datos!D36</f>
        <v>No</v>
      </c>
      <c r="AF128" s="35">
        <f t="shared" si="42"/>
        <v>6</v>
      </c>
      <c r="AG128" s="35">
        <f t="shared" si="43"/>
        <v>2</v>
      </c>
      <c r="AH128" s="44">
        <v>2000</v>
      </c>
      <c r="AI128" s="20">
        <v>0.04</v>
      </c>
      <c r="AJ128" s="7" t="s">
        <v>125</v>
      </c>
      <c r="AK128" s="33">
        <v>968.75</v>
      </c>
      <c r="AL128" s="33">
        <v>968.75</v>
      </c>
      <c r="AM128" s="33">
        <v>37.21</v>
      </c>
      <c r="AN128" s="33">
        <v>37.21</v>
      </c>
      <c r="AO128" s="33">
        <v>511.85</v>
      </c>
      <c r="AP128" s="31"/>
      <c r="AQ128" s="33">
        <v>532.25</v>
      </c>
      <c r="AR128" s="31"/>
      <c r="AS128" s="33">
        <v>108.97</v>
      </c>
      <c r="AT128" s="33">
        <v>363.13</v>
      </c>
      <c r="AU128" s="33">
        <v>25.47</v>
      </c>
      <c r="AV128" s="14">
        <f t="shared" si="46"/>
        <v>28441.22</v>
      </c>
      <c r="AW128" s="14">
        <f t="shared" si="47"/>
        <v>32102.42</v>
      </c>
      <c r="AX128" s="14">
        <f t="shared" si="44"/>
        <v>2370.1016666666669</v>
      </c>
      <c r="AY128" s="14">
        <f t="shared" si="45"/>
        <v>2450.87</v>
      </c>
      <c r="BA128" s="34">
        <v>739.06</v>
      </c>
      <c r="BB128" s="34">
        <v>613.03</v>
      </c>
      <c r="BC128" s="34">
        <v>2450.87</v>
      </c>
    </row>
    <row r="129" spans="29:55" hidden="1">
      <c r="AC129">
        <v>4</v>
      </c>
      <c r="AD129" t="s">
        <v>71</v>
      </c>
      <c r="AE129" s="40" t="str">
        <f>+Datos!D37</f>
        <v>No</v>
      </c>
      <c r="AF129" s="35">
        <f t="shared" si="42"/>
        <v>7</v>
      </c>
      <c r="AG129" s="35">
        <f t="shared" si="43"/>
        <v>2</v>
      </c>
      <c r="AH129" s="43">
        <v>2001</v>
      </c>
      <c r="AI129" s="20">
        <v>2.7E-2</v>
      </c>
      <c r="AJ129" s="7" t="s">
        <v>125</v>
      </c>
      <c r="AK129" s="33">
        <v>988.125</v>
      </c>
      <c r="AL129" s="33">
        <v>988.125</v>
      </c>
      <c r="AM129" s="33">
        <v>37.9542</v>
      </c>
      <c r="AN129" s="33">
        <v>37.9542</v>
      </c>
      <c r="AO129" s="33">
        <v>522.08699999999999</v>
      </c>
      <c r="AP129" s="31"/>
      <c r="AQ129" s="33">
        <v>542.89499999999998</v>
      </c>
      <c r="AR129" s="31"/>
      <c r="AS129" s="33">
        <v>111.1494</v>
      </c>
      <c r="AT129" s="33">
        <v>370.39260000000002</v>
      </c>
      <c r="AU129" s="33">
        <v>25.979399999999998</v>
      </c>
      <c r="AV129" s="14">
        <f t="shared" si="46"/>
        <v>29010.044399999995</v>
      </c>
      <c r="AW129" s="14">
        <f t="shared" si="47"/>
        <v>32744.468399999994</v>
      </c>
      <c r="AX129" s="14">
        <f t="shared" si="44"/>
        <v>2417.5036999999998</v>
      </c>
      <c r="AY129" s="14">
        <f t="shared" si="45"/>
        <v>2499.91</v>
      </c>
      <c r="BA129" s="34">
        <v>753.85</v>
      </c>
      <c r="BB129" s="34">
        <v>625.29</v>
      </c>
      <c r="BC129" s="34">
        <v>2499.91</v>
      </c>
    </row>
    <row r="130" spans="29:55" hidden="1">
      <c r="AC130">
        <v>5</v>
      </c>
      <c r="AD130" t="s">
        <v>72</v>
      </c>
      <c r="AE130" s="40" t="str">
        <f>+Datos!D38</f>
        <v>No</v>
      </c>
      <c r="AF130" s="35">
        <f t="shared" si="42"/>
        <v>8</v>
      </c>
      <c r="AG130" s="35">
        <f t="shared" si="43"/>
        <v>2</v>
      </c>
      <c r="AH130" s="44">
        <v>2002</v>
      </c>
      <c r="AI130" s="20">
        <v>0.04</v>
      </c>
      <c r="AJ130" s="7" t="s">
        <v>125</v>
      </c>
      <c r="AK130" s="33">
        <v>1007.89</v>
      </c>
      <c r="AL130" s="33">
        <v>1007.89</v>
      </c>
      <c r="AM130" s="33">
        <v>38.72</v>
      </c>
      <c r="AN130" s="33">
        <v>38.72</v>
      </c>
      <c r="AO130" s="33">
        <v>532.54</v>
      </c>
      <c r="AP130" s="31"/>
      <c r="AQ130" s="33">
        <v>553.76</v>
      </c>
      <c r="AR130" s="31"/>
      <c r="AS130" s="33">
        <v>113.37</v>
      </c>
      <c r="AT130" s="33">
        <v>377.81</v>
      </c>
      <c r="AU130" s="33">
        <v>26.51</v>
      </c>
      <c r="AV130" s="14">
        <f t="shared" si="46"/>
        <v>29590.659999999996</v>
      </c>
      <c r="AW130" s="14">
        <f t="shared" si="47"/>
        <v>33400.18</v>
      </c>
      <c r="AX130" s="14">
        <f t="shared" si="44"/>
        <v>2465.8883333333329</v>
      </c>
      <c r="AY130" s="14">
        <f t="shared" si="45"/>
        <v>2574.9</v>
      </c>
      <c r="BA130" s="34">
        <v>768.9</v>
      </c>
      <c r="BB130" s="34">
        <v>637.79999999999995</v>
      </c>
      <c r="BC130" s="34">
        <v>2574.9</v>
      </c>
    </row>
    <row r="131" spans="29:55" hidden="1">
      <c r="AC131">
        <v>6</v>
      </c>
      <c r="AD131" t="s">
        <v>73</v>
      </c>
      <c r="AE131" s="40" t="str">
        <f>+Datos!D39</f>
        <v>No</v>
      </c>
      <c r="AF131" s="35">
        <f t="shared" si="42"/>
        <v>9</v>
      </c>
      <c r="AG131" s="35">
        <f t="shared" si="43"/>
        <v>3</v>
      </c>
      <c r="AH131" s="44">
        <v>2003</v>
      </c>
      <c r="AI131" s="20">
        <v>2.5999999999999999E-2</v>
      </c>
      <c r="AJ131" s="7" t="s">
        <v>125</v>
      </c>
      <c r="AK131" s="33">
        <v>1028.05</v>
      </c>
      <c r="AL131" s="33">
        <v>1028.05</v>
      </c>
      <c r="AM131" s="33">
        <v>39.5</v>
      </c>
      <c r="AN131" s="33">
        <v>39.5</v>
      </c>
      <c r="AO131" s="33">
        <v>543.20000000000005</v>
      </c>
      <c r="AP131" s="32">
        <v>108.64000000000001</v>
      </c>
      <c r="AQ131" s="33">
        <v>564.84</v>
      </c>
      <c r="AR131" s="31"/>
      <c r="AS131" s="33">
        <v>115.64</v>
      </c>
      <c r="AT131" s="33">
        <v>385.37</v>
      </c>
      <c r="AU131" s="33">
        <v>27.04</v>
      </c>
      <c r="AV131" s="14">
        <f t="shared" si="46"/>
        <v>30953.14</v>
      </c>
      <c r="AW131" s="14">
        <f t="shared" si="47"/>
        <v>35163.340000000004</v>
      </c>
      <c r="AX131" s="14">
        <f t="shared" si="44"/>
        <v>2579.4283333333333</v>
      </c>
      <c r="AY131" s="14">
        <f t="shared" si="45"/>
        <v>2652</v>
      </c>
      <c r="AZ131" s="18" t="s">
        <v>21</v>
      </c>
      <c r="BA131" s="34">
        <v>784.2</v>
      </c>
      <c r="BB131" s="34">
        <v>650.71</v>
      </c>
      <c r="BC131" s="34">
        <v>2652</v>
      </c>
    </row>
    <row r="132" spans="29:55" hidden="1">
      <c r="AC132">
        <v>7</v>
      </c>
      <c r="AD132" t="s">
        <v>74</v>
      </c>
      <c r="AE132" s="40" t="str">
        <f>+Datos!D40</f>
        <v>No</v>
      </c>
      <c r="AF132" s="35">
        <f t="shared" si="42"/>
        <v>10</v>
      </c>
      <c r="AG132" s="35">
        <f t="shared" si="43"/>
        <v>3</v>
      </c>
      <c r="AH132" s="44">
        <v>2004</v>
      </c>
      <c r="AI132" s="20">
        <v>3.2000000000000001E-2</v>
      </c>
      <c r="AJ132" s="7" t="s">
        <v>125</v>
      </c>
      <c r="AK132" s="60">
        <v>1048.6400000000001</v>
      </c>
      <c r="AL132" s="33">
        <v>1048.6400000000001</v>
      </c>
      <c r="AM132" s="60">
        <v>40.29</v>
      </c>
      <c r="AN132" s="33">
        <v>40.29</v>
      </c>
      <c r="AO132" s="60">
        <v>554.07000000000005</v>
      </c>
      <c r="AP132" s="32">
        <v>221.62800000000004</v>
      </c>
      <c r="AQ132" s="60">
        <v>576.14</v>
      </c>
      <c r="AR132" s="31"/>
      <c r="AS132" s="60">
        <v>117.96</v>
      </c>
      <c r="AT132" s="60">
        <v>393.08</v>
      </c>
      <c r="AU132" s="60">
        <v>27.6</v>
      </c>
      <c r="AV132" s="14">
        <f t="shared" si="46"/>
        <v>31794.436000000005</v>
      </c>
      <c r="AW132" s="14">
        <f t="shared" si="47"/>
        <v>36089.476000000002</v>
      </c>
      <c r="AX132" s="14">
        <f t="shared" si="44"/>
        <v>2649.5363333333339</v>
      </c>
      <c r="AY132" s="14">
        <f t="shared" si="45"/>
        <v>2731.5</v>
      </c>
      <c r="AZ132" s="18" t="s">
        <v>20</v>
      </c>
      <c r="BA132" s="34">
        <v>799.8</v>
      </c>
      <c r="BB132" s="34">
        <v>633.6</v>
      </c>
      <c r="BC132" s="34">
        <v>2731.5</v>
      </c>
    </row>
    <row r="133" spans="29:55" hidden="1">
      <c r="AC133">
        <v>8</v>
      </c>
      <c r="AD133" t="s">
        <v>75</v>
      </c>
      <c r="AE133" s="40" t="str">
        <f>+Datos!D41</f>
        <v>No</v>
      </c>
      <c r="AF133" s="35">
        <f t="shared" si="42"/>
        <v>11</v>
      </c>
      <c r="AG133" s="35">
        <f t="shared" si="43"/>
        <v>3</v>
      </c>
      <c r="AH133" s="44">
        <v>2005</v>
      </c>
      <c r="AI133" s="20">
        <v>3.6999999999999998E-2</v>
      </c>
      <c r="AJ133" s="7" t="s">
        <v>125</v>
      </c>
      <c r="AK133" s="60">
        <v>1069.6199999999999</v>
      </c>
      <c r="AL133" s="33">
        <v>1069.6199999999999</v>
      </c>
      <c r="AM133" s="60">
        <v>41.1</v>
      </c>
      <c r="AN133" s="33">
        <v>41.1</v>
      </c>
      <c r="AO133" s="60">
        <v>565.16</v>
      </c>
      <c r="AP133" s="32">
        <v>339.09599999999995</v>
      </c>
      <c r="AQ133" s="60">
        <v>587.66279999999995</v>
      </c>
      <c r="AR133" s="31"/>
      <c r="AS133" s="60">
        <v>120.32</v>
      </c>
      <c r="AT133" s="60">
        <v>400.95</v>
      </c>
      <c r="AU133" s="60">
        <v>28.16</v>
      </c>
      <c r="AV133" s="14">
        <f>(AK133*12)+(AL133*2)+(AM133*12*AG133)+(AN133*2*AG133)+(AO133*12)+(AP133*2)+(AQ133*12)+(AR133*2)+(AS133*12)</f>
        <v>32656.785599999992</v>
      </c>
      <c r="AW133" s="14">
        <f>(AK133*12)+(AL133*2)+(AM133*12*AG133)+(AN133*2*AG133)+(AO133*12)+(AP133*2)+(AQ133*12)+(AR133*2)+(AT133*12)+(AU133*12*AG133)</f>
        <v>37038.105599999995</v>
      </c>
      <c r="AX133" s="14">
        <f t="shared" si="44"/>
        <v>2721.3987999999995</v>
      </c>
      <c r="AY133" s="14">
        <f t="shared" si="45"/>
        <v>2813.4</v>
      </c>
      <c r="AZ133" s="18" t="s">
        <v>119</v>
      </c>
      <c r="BA133" s="34">
        <v>836.1</v>
      </c>
      <c r="BB133" s="34">
        <v>693.6</v>
      </c>
      <c r="BC133" s="34">
        <v>2813.4</v>
      </c>
    </row>
    <row r="134" spans="29:55" hidden="1">
      <c r="AC134">
        <v>9</v>
      </c>
      <c r="AD134" t="s">
        <v>76</v>
      </c>
      <c r="AE134" s="40" t="str">
        <f>+Datos!D42</f>
        <v>No</v>
      </c>
      <c r="AF134" s="35">
        <f t="shared" si="42"/>
        <v>12</v>
      </c>
      <c r="AG134" s="35">
        <f t="shared" si="43"/>
        <v>4</v>
      </c>
      <c r="AH134" s="44">
        <v>2006</v>
      </c>
      <c r="AI134" s="20">
        <v>2.7E-2</v>
      </c>
      <c r="AJ134" s="7" t="s">
        <v>125</v>
      </c>
      <c r="AK134" s="59">
        <v>1091.02</v>
      </c>
      <c r="AL134" s="33">
        <v>1091.02</v>
      </c>
      <c r="AM134" s="33">
        <v>41.93</v>
      </c>
      <c r="AN134" s="33">
        <v>41.93</v>
      </c>
      <c r="AO134" s="33">
        <v>576.47</v>
      </c>
      <c r="AP134" s="33">
        <v>576.47</v>
      </c>
      <c r="AQ134" s="59">
        <v>599.41999999999996</v>
      </c>
      <c r="AR134" s="31"/>
      <c r="AS134" s="61">
        <v>122.73</v>
      </c>
      <c r="AT134" s="59">
        <v>408.1</v>
      </c>
      <c r="AU134" s="59">
        <v>28.72</v>
      </c>
      <c r="AV134" s="14">
        <f>(AK134*12)+(AL134*2)+(AM134*12*AG134)+(AN134*2*AG134)+(AO134*12)+(AP134*2)+(AQ134*12)+(AR134*2)+(AS134*12)</f>
        <v>34358.74</v>
      </c>
      <c r="AW134" s="14">
        <f>(AK134*12)+(AL134*2)+(AM134*12*AG134)+(AN134*2*AG134)+(AO134*12)+(AP134*2)+(AQ134*12)+(AR134*2)+(AT134*12)+(AU134*12*AG134)</f>
        <v>39161.739999999991</v>
      </c>
      <c r="AX134" s="14">
        <f t="shared" si="44"/>
        <v>2863.228333333333</v>
      </c>
      <c r="AY134" s="14">
        <f t="shared" si="45"/>
        <v>2897.7</v>
      </c>
      <c r="AZ134" s="18" t="s">
        <v>19</v>
      </c>
      <c r="BA134" s="34">
        <v>881.1</v>
      </c>
      <c r="BB134" s="34">
        <v>731.1</v>
      </c>
      <c r="BC134" s="34">
        <v>2897.7</v>
      </c>
    </row>
    <row r="135" spans="29:55" hidden="1">
      <c r="AC135">
        <v>10</v>
      </c>
      <c r="AD135" t="s">
        <v>77</v>
      </c>
      <c r="AE135" s="40" t="str">
        <f>+Datos!D43</f>
        <v>No</v>
      </c>
      <c r="AF135" s="35">
        <f t="shared" si="42"/>
        <v>13</v>
      </c>
      <c r="AG135" s="35">
        <f t="shared" si="43"/>
        <v>4</v>
      </c>
      <c r="AH135" s="44">
        <v>2007</v>
      </c>
      <c r="AI135" s="20">
        <v>4.2000000000000003E-2</v>
      </c>
      <c r="AJ135" s="7" t="s">
        <v>125</v>
      </c>
      <c r="AK135" s="60">
        <v>1112.8499999999999</v>
      </c>
      <c r="AL135" s="33">
        <v>1112.8499999999999</v>
      </c>
      <c r="AM135" s="33">
        <v>42.77</v>
      </c>
      <c r="AN135" s="33">
        <v>42.77</v>
      </c>
      <c r="AO135" s="33">
        <v>588</v>
      </c>
      <c r="AP135" s="33">
        <v>588</v>
      </c>
      <c r="AQ135" s="60">
        <v>611.41999999999996</v>
      </c>
      <c r="AR135" s="32">
        <v>201.76859999999999</v>
      </c>
      <c r="AS135" s="60">
        <v>125.18</v>
      </c>
      <c r="AT135" s="60">
        <v>417.14</v>
      </c>
      <c r="AU135" s="60">
        <v>29.28</v>
      </c>
      <c r="AV135" s="14">
        <f>(AK135*12)+(AL135*2)+(AM135*12*AG135)+(AN135*2*AG135)+(AO135*12)+(AP135*2)+(AQ135*12)+(AR135*2)+(AS135*12)</f>
        <v>35449.7572</v>
      </c>
      <c r="AW135" s="14">
        <f>(AK135*12)+(AL135*2)+(AM135*12*AG135)+(AN135*2*AG135)+(AO135*12)+(AP135*2)+(AQ135*12)+(AR135*2)+(AT135*12)+(AU135*12*AG135)</f>
        <v>40358.717199999999</v>
      </c>
      <c r="AX135" s="14">
        <f t="shared" si="44"/>
        <v>2954.1464333333333</v>
      </c>
      <c r="AY135" s="14">
        <f t="shared" si="45"/>
        <v>2996.1</v>
      </c>
      <c r="AZ135" s="19" t="s">
        <v>22</v>
      </c>
      <c r="BA135" s="34">
        <v>929.7</v>
      </c>
      <c r="BB135" s="34">
        <v>771.3</v>
      </c>
      <c r="BC135" s="34">
        <v>2996.1</v>
      </c>
    </row>
    <row r="136" spans="29:55" hidden="1">
      <c r="AC136">
        <v>11</v>
      </c>
      <c r="AD136" t="s">
        <v>78</v>
      </c>
      <c r="AE136" s="40" t="str">
        <f>+Datos!D44</f>
        <v>No</v>
      </c>
      <c r="AF136" s="35">
        <f t="shared" si="42"/>
        <v>14</v>
      </c>
      <c r="AG136" s="35">
        <f t="shared" si="43"/>
        <v>4</v>
      </c>
      <c r="AH136" s="44">
        <v>2008</v>
      </c>
      <c r="AI136" s="20">
        <v>1.4E-2</v>
      </c>
      <c r="AJ136" s="7" t="s">
        <v>125</v>
      </c>
      <c r="AK136" s="59">
        <v>1135.1099999999999</v>
      </c>
      <c r="AL136" s="33">
        <v>1135.1099999999999</v>
      </c>
      <c r="AM136" s="59">
        <v>43.63</v>
      </c>
      <c r="AN136" s="33">
        <v>43.63</v>
      </c>
      <c r="AO136" s="59">
        <v>599.76</v>
      </c>
      <c r="AP136" s="33">
        <v>599.76</v>
      </c>
      <c r="AQ136" s="59">
        <v>623.65</v>
      </c>
      <c r="AR136" s="32">
        <v>343.00749999999999</v>
      </c>
      <c r="AS136" s="59">
        <v>127.7</v>
      </c>
      <c r="AT136" s="59">
        <v>425.5</v>
      </c>
      <c r="AU136" s="59">
        <v>29.9</v>
      </c>
      <c r="AV136" s="14">
        <f>(AK136*12)+(AL136*2)+(AM136*12*AG136)+(AN136*2*AG136)+(AO136*12)+(AP136*2)+(AQ136*12)+(AR136*2)+(AS136*12)</f>
        <v>36433.674999999996</v>
      </c>
      <c r="AW136" s="14">
        <f>(AK136*12)+(AL136*2)+(AM136*12*AG136)+(AN136*2*AG136)+(AO136*12)+(AP136*2)+(AQ136*12)+(AR136*2)+(AT136*12)+(AU136*12*AG136)</f>
        <v>41442.474999999991</v>
      </c>
      <c r="AX136" s="14">
        <f t="shared" si="44"/>
        <v>3036.1395833333331</v>
      </c>
      <c r="AY136" s="14">
        <f>IF(+AW136/12&gt;BC136,BC136,+AW136/12)</f>
        <v>3074.1</v>
      </c>
      <c r="BA136" s="34">
        <v>977.4</v>
      </c>
      <c r="BB136" s="34">
        <v>810.9</v>
      </c>
      <c r="BC136" s="34">
        <v>3074.1</v>
      </c>
    </row>
    <row r="137" spans="29:55" hidden="1">
      <c r="AC137">
        <v>12</v>
      </c>
      <c r="AD137" t="s">
        <v>79</v>
      </c>
      <c r="AE137" s="40" t="str">
        <f>+Datos!D45</f>
        <v>No</v>
      </c>
      <c r="AF137" s="35">
        <f t="shared" si="42"/>
        <v>15</v>
      </c>
      <c r="AG137" s="35">
        <f t="shared" si="43"/>
        <v>5</v>
      </c>
      <c r="AH137" s="44">
        <v>2009</v>
      </c>
      <c r="AI137" s="20">
        <v>8.0000000000000002E-3</v>
      </c>
      <c r="AJ137" s="7" t="s">
        <v>125</v>
      </c>
      <c r="AK137" s="59">
        <v>1157.82</v>
      </c>
      <c r="AL137" s="33">
        <v>1157.82</v>
      </c>
      <c r="AM137" s="59">
        <v>44.51</v>
      </c>
      <c r="AN137" s="33">
        <v>44.51</v>
      </c>
      <c r="AO137" s="59">
        <v>611.76</v>
      </c>
      <c r="AP137" s="33">
        <v>611.76</v>
      </c>
      <c r="AQ137" s="59">
        <v>636.13</v>
      </c>
      <c r="AR137" s="33">
        <v>496.1814</v>
      </c>
      <c r="AS137" s="59">
        <v>130.26</v>
      </c>
      <c r="AT137" s="59">
        <v>434.01</v>
      </c>
      <c r="AU137" s="59">
        <v>30.5</v>
      </c>
      <c r="AV137" s="14">
        <f>(AK137*12)+(AL137*2)+(AM137*12*AG137)+(AN137*2*AG137)+(AO137*12)+(AP137*2)+(AQ137*12)+(AR137*2)+(AS137*12)</f>
        <v>38078.862800000003</v>
      </c>
      <c r="AW137" s="14">
        <f>(AK137*12)+(AL137*2)+(AM137*12*AG137)+(AN137*2*AG137)+(AO137*12)+(AP137*2)+(AQ137*12)+(AR137*2)+(AT137*12)+(AU137*12*AG137)</f>
        <v>43553.862800000003</v>
      </c>
      <c r="AX137" s="14">
        <f t="shared" si="44"/>
        <v>3166.2</v>
      </c>
      <c r="AY137" s="14">
        <f>IF(+AW137/12&gt;BC137,BC137,+AW137/12)</f>
        <v>3166.2</v>
      </c>
      <c r="AZ137">
        <f>+AQ137*78%</f>
        <v>496.1814</v>
      </c>
      <c r="BA137" s="34">
        <v>1016.4</v>
      </c>
      <c r="BB137" s="34">
        <v>843.3</v>
      </c>
      <c r="BC137" s="34">
        <v>3166.2</v>
      </c>
    </row>
    <row r="138" spans="29:55" hidden="1">
      <c r="AC138">
        <v>13</v>
      </c>
      <c r="AD138" t="s">
        <v>80</v>
      </c>
      <c r="AE138" s="40" t="str">
        <f>+Datos!D46</f>
        <v>No</v>
      </c>
      <c r="AF138" s="35">
        <f>+AF139</f>
        <v>16</v>
      </c>
      <c r="AG138" s="35">
        <f t="shared" si="43"/>
        <v>5</v>
      </c>
      <c r="AH138" s="45">
        <v>2010</v>
      </c>
      <c r="AI138" s="20">
        <v>0.03</v>
      </c>
      <c r="AJ138" s="7" t="s">
        <v>125</v>
      </c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4">
        <f>+AV139+AV140</f>
        <v>36903.129199999996</v>
      </c>
      <c r="AW138" s="14">
        <f>+AW139+AW140</f>
        <v>42378.129199999996</v>
      </c>
      <c r="AX138" s="14"/>
      <c r="AY138" s="14"/>
      <c r="AZ138" s="23" t="s">
        <v>65</v>
      </c>
      <c r="BA138" s="34">
        <v>1031.7</v>
      </c>
      <c r="BB138" s="34">
        <v>855.9</v>
      </c>
      <c r="BC138" s="34">
        <v>3198</v>
      </c>
    </row>
    <row r="139" spans="29:55" hidden="1">
      <c r="AE139" s="40" t="str">
        <f>+Datos!D47</f>
        <v>No</v>
      </c>
      <c r="AF139" s="35">
        <f>+AF140</f>
        <v>16</v>
      </c>
      <c r="AG139" s="35">
        <f t="shared" si="43"/>
        <v>5</v>
      </c>
      <c r="AH139" s="23" t="s">
        <v>26</v>
      </c>
      <c r="AJ139" s="7" t="s">
        <v>125</v>
      </c>
      <c r="AK139" s="33">
        <v>1161.3</v>
      </c>
      <c r="AL139" s="33">
        <v>1161.3</v>
      </c>
      <c r="AM139" s="33">
        <v>44.65</v>
      </c>
      <c r="AN139" s="33">
        <v>44.65</v>
      </c>
      <c r="AO139" s="33">
        <v>611.76</v>
      </c>
      <c r="AP139" s="33">
        <v>611.76</v>
      </c>
      <c r="AQ139" s="33">
        <v>636.13</v>
      </c>
      <c r="AR139" s="33">
        <v>496.1814</v>
      </c>
      <c r="AS139" s="33">
        <v>130.26</v>
      </c>
      <c r="AT139" s="33">
        <v>434.01</v>
      </c>
      <c r="AU139" s="33">
        <v>30.5</v>
      </c>
      <c r="AV139" s="14">
        <f>(AK139*6)+(AL139*1)+(AM139*6*AG139)+(AN139*1*AG139)+(AO139*6)+(AP139*1)+(AQ139*6)+(AR139*1)+(AS139*6)</f>
        <v>19068.6914</v>
      </c>
      <c r="AW139" s="14">
        <f>(AK139*6)+(AL139*1)+(AM139*6*AG139)+(AN139*1*AG139)+(AO139*6)+(AP139*1)+(AQ139*6)+(AR139*1)+(AT139*6)+(AU139*6*AG139)</f>
        <v>21806.1914</v>
      </c>
      <c r="AX139" s="14">
        <f>IF(+AV139/6&gt;BC139,BC139,+AV139/6)</f>
        <v>3178.1152333333334</v>
      </c>
      <c r="AY139" s="14">
        <f>IF(+AW139/6&gt;BC139,BC139,+AW139/6)</f>
        <v>3198</v>
      </c>
      <c r="AZ139" s="23" t="s">
        <v>18</v>
      </c>
      <c r="BA139" s="34">
        <v>1031.7</v>
      </c>
      <c r="BB139" s="34">
        <v>855.9</v>
      </c>
      <c r="BC139" s="34">
        <v>3198</v>
      </c>
    </row>
    <row r="140" spans="29:55" hidden="1">
      <c r="AE140" s="40" t="str">
        <f>+Datos!D48</f>
        <v>No</v>
      </c>
      <c r="AF140" s="35">
        <f t="shared" si="42"/>
        <v>16</v>
      </c>
      <c r="AG140" s="35">
        <f t="shared" si="43"/>
        <v>5</v>
      </c>
      <c r="AH140" s="23" t="s">
        <v>25</v>
      </c>
      <c r="AI140" s="20"/>
      <c r="AJ140" s="7" t="s">
        <v>125</v>
      </c>
      <c r="AK140" s="33">
        <v>1109.05</v>
      </c>
      <c r="AL140" s="33">
        <v>684.36</v>
      </c>
      <c r="AM140" s="33">
        <v>42.65</v>
      </c>
      <c r="AN140" s="33">
        <v>26.31</v>
      </c>
      <c r="AO140" s="33">
        <v>590.97</v>
      </c>
      <c r="AP140" s="33">
        <v>590.97</v>
      </c>
      <c r="AQ140" s="33">
        <v>614.51</v>
      </c>
      <c r="AR140" s="33">
        <v>479.31780000000003</v>
      </c>
      <c r="AS140" s="33">
        <v>130.26</v>
      </c>
      <c r="AT140" s="28">
        <v>434.01</v>
      </c>
      <c r="AU140" s="33">
        <v>30.5</v>
      </c>
      <c r="AV140" s="14">
        <f>(AK140*6)+(AL140*1)+(AM140*6*AG140)+(AN140*1*AG140)+(AO140*6)+(AP140*1)+(AQ140*6)+(AR140*1)+(AS140*6)</f>
        <v>17834.4378</v>
      </c>
      <c r="AW140" s="14">
        <f>(AK140*6)+(AL140*1)+(AM140*6*AG140)+(AN140*1*AG140)+(AO140*6)+(AP140*1)+(AQ140*6)+(AR140*1)+(AT140*6)+(AU140*6*AG140)</f>
        <v>20571.9378</v>
      </c>
      <c r="AX140" s="14">
        <f>IF(+AV140/6&gt;BC140,BC140,+AV140/6)</f>
        <v>2972.4063000000001</v>
      </c>
      <c r="AY140" s="14">
        <f>IF(+AW140/6&gt;BC140,BC140,+AW140/6)</f>
        <v>3198</v>
      </c>
      <c r="AZ140" s="23" t="s">
        <v>17</v>
      </c>
      <c r="BA140" s="34">
        <v>1031.7</v>
      </c>
      <c r="BB140" s="34">
        <v>855.9</v>
      </c>
      <c r="BC140" s="34">
        <v>3198</v>
      </c>
    </row>
    <row r="141" spans="29:55" hidden="1">
      <c r="AC141">
        <v>14</v>
      </c>
      <c r="AD141" t="s">
        <v>81</v>
      </c>
      <c r="AE141" s="40" t="str">
        <f>+Datos!D49</f>
        <v>No</v>
      </c>
      <c r="AF141" s="35">
        <f>+AF142-1</f>
        <v>17</v>
      </c>
      <c r="AG141" s="35">
        <f t="shared" si="43"/>
        <v>5</v>
      </c>
      <c r="AH141" s="44">
        <v>2011</v>
      </c>
      <c r="AI141" s="20">
        <v>2.4E-2</v>
      </c>
      <c r="AJ141" s="7" t="s">
        <v>125</v>
      </c>
      <c r="AK141" s="33">
        <v>1109.05</v>
      </c>
      <c r="AL141" s="33">
        <v>684.36</v>
      </c>
      <c r="AM141" s="33">
        <v>42.65</v>
      </c>
      <c r="AN141" s="33">
        <v>26.31</v>
      </c>
      <c r="AO141" s="33">
        <v>590.97</v>
      </c>
      <c r="AP141" s="33">
        <v>590.97</v>
      </c>
      <c r="AQ141" s="33">
        <v>614.51</v>
      </c>
      <c r="AR141" s="33">
        <v>479.31780000000003</v>
      </c>
      <c r="AS141" s="33">
        <v>130.26</v>
      </c>
      <c r="AT141" s="28">
        <v>434.01</v>
      </c>
      <c r="AU141" s="33">
        <v>30.5</v>
      </c>
      <c r="AV141" s="14">
        <f t="shared" ref="AV141" si="48">(AK141*12)+(AL141*2)+(AM141*12*AG141)+(AN141*2*AG141)+(AO141*12)+(AP141*2)+(AQ141*12)+(AR141*2)+(AS141*12)</f>
        <v>35668.875599999999</v>
      </c>
      <c r="AW141" s="14">
        <f t="shared" ref="AW141" si="49">(AK141*12)+(AL141*2)+(AM141*12*AG141)+(AN141*2*AG141)+(AO141*12)+(AP141*2)+(AQ141*12)+(AR141*2)+(AT141*12)+(AU141*12*AG141)</f>
        <v>41143.875599999999</v>
      </c>
      <c r="AX141" s="14">
        <f t="shared" ref="AX141" si="50">IF(+AV141/12&gt;BC141,BC141,+AV141/12)</f>
        <v>2972.4063000000001</v>
      </c>
      <c r="AY141" s="14">
        <f>IF(+AW141/12&gt;BC141,BC141,+AW141/12)</f>
        <v>3230.1</v>
      </c>
      <c r="BA141" s="34">
        <v>1045.2</v>
      </c>
      <c r="BB141" s="34">
        <v>867</v>
      </c>
      <c r="BC141" s="34">
        <v>3230.1</v>
      </c>
    </row>
    <row r="142" spans="29:55" hidden="1">
      <c r="AC142">
        <v>15</v>
      </c>
      <c r="AD142" t="s">
        <v>82</v>
      </c>
      <c r="AE142" s="40" t="str">
        <f>+Datos!D50</f>
        <v>No</v>
      </c>
      <c r="AF142" s="35">
        <f>+AF143</f>
        <v>18</v>
      </c>
      <c r="AG142" s="35">
        <f>INT(AF142/3)</f>
        <v>6</v>
      </c>
      <c r="AH142" s="45">
        <v>2012</v>
      </c>
      <c r="AI142" s="20">
        <v>2.9000000000000001E-2</v>
      </c>
      <c r="AJ142" s="7" t="s">
        <v>125</v>
      </c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4">
        <f>+AV143+AV144</f>
        <v>34320.787799999998</v>
      </c>
      <c r="AW142" s="14">
        <f>+AW143+AW144</f>
        <v>40161.787800000006</v>
      </c>
      <c r="AX142" s="14"/>
      <c r="AY142" s="14"/>
      <c r="AZ142" s="23" t="s">
        <v>16</v>
      </c>
      <c r="BA142" s="34">
        <v>1045.2</v>
      </c>
      <c r="BB142" s="34">
        <v>867</v>
      </c>
      <c r="BC142" s="34">
        <v>3262.5</v>
      </c>
    </row>
    <row r="143" spans="29:55" hidden="1">
      <c r="AE143" s="40" t="str">
        <f>+Datos!D51</f>
        <v>No</v>
      </c>
      <c r="AF143" s="35">
        <f>+AF144</f>
        <v>18</v>
      </c>
      <c r="AG143" s="35">
        <f>INT(AF143/3)</f>
        <v>6</v>
      </c>
      <c r="AH143" s="45"/>
      <c r="AI143" s="20"/>
      <c r="AJ143" s="7" t="s">
        <v>125</v>
      </c>
      <c r="AK143" s="33">
        <v>1109.05</v>
      </c>
      <c r="AL143" s="33">
        <v>684.36</v>
      </c>
      <c r="AM143" s="33">
        <v>42.65</v>
      </c>
      <c r="AN143" s="33">
        <v>26.31</v>
      </c>
      <c r="AO143" s="33">
        <v>590.97</v>
      </c>
      <c r="AP143" s="33">
        <v>590.97</v>
      </c>
      <c r="AQ143" s="33">
        <v>614.51</v>
      </c>
      <c r="AR143" s="33">
        <v>479.31780000000003</v>
      </c>
      <c r="AS143" s="33">
        <v>130.26</v>
      </c>
      <c r="AT143" s="28">
        <v>434.01</v>
      </c>
      <c r="AU143" s="33">
        <v>30.5</v>
      </c>
      <c r="AV143" s="14">
        <f>(AK143*6)+(AL143*1)+(AM143*6*AG143)+(AN143*1*AG143)+(AO143*6)+(AP143*1)+(AQ143*6)+(AR143*1)+(AS143*6)</f>
        <v>18116.647800000002</v>
      </c>
      <c r="AW143" s="14">
        <f>(AK143*6)+(AL143*1)+(AM143*6*AG143)+(AN143*1*AG143)+(AO143*6)+(AP143*1)+(AQ143*6)+(AR143*1)+(AT143*6)+(AU143*6*AG143)</f>
        <v>21037.147800000002</v>
      </c>
      <c r="AX143" s="14">
        <f>+AV143/6</f>
        <v>3019.4413000000004</v>
      </c>
      <c r="AY143" s="14">
        <f>IF(+AW143/6&gt;BC143,BC143,+AW143/6)</f>
        <v>3262.5</v>
      </c>
      <c r="AZ143" s="23" t="s">
        <v>18</v>
      </c>
      <c r="BA143" s="34">
        <v>1045.2</v>
      </c>
      <c r="BB143" s="34">
        <v>867</v>
      </c>
      <c r="BC143" s="34">
        <v>3262.5</v>
      </c>
    </row>
    <row r="144" spans="29:55" hidden="1">
      <c r="AE144" s="40" t="str">
        <f>+Datos!D52</f>
        <v>No</v>
      </c>
      <c r="AF144" s="35">
        <f t="shared" ref="AF144" si="51">+AF145-1</f>
        <v>18</v>
      </c>
      <c r="AG144" s="35">
        <f t="shared" ref="AG144:AG146" si="52">INT(AF144/3)</f>
        <v>6</v>
      </c>
      <c r="AH144" s="45"/>
      <c r="AI144" s="20"/>
      <c r="AJ144" s="7" t="s">
        <v>125</v>
      </c>
      <c r="AK144" s="33">
        <v>1109.05</v>
      </c>
      <c r="AL144" s="33">
        <v>684.36</v>
      </c>
      <c r="AM144" s="33">
        <v>42.65</v>
      </c>
      <c r="AN144" s="33">
        <v>26.31</v>
      </c>
      <c r="AO144" s="33">
        <v>590.97</v>
      </c>
      <c r="AP144" s="33">
        <v>590.97</v>
      </c>
      <c r="AQ144" s="33">
        <v>614.51</v>
      </c>
      <c r="AR144" s="33">
        <v>479.31780000000003</v>
      </c>
      <c r="AS144" s="33">
        <v>130.26</v>
      </c>
      <c r="AT144" s="28">
        <v>434.01</v>
      </c>
      <c r="AU144" s="33">
        <v>30.5</v>
      </c>
      <c r="AV144" s="14">
        <f>(AK144*6)+(AL144*0)+(AM144*6*AG144)+(AN144*0*AG144)+(AO144*6)+(AP144*0)+(AQ144*6)+(AR144*0)+(AS144*6)</f>
        <v>16204.139999999998</v>
      </c>
      <c r="AW144" s="14">
        <f>(AK144*6)+(AL144*0)+(AM144*6*AG144)+(AN144*0*AG144)+(AO144*6)+(AP144*0)+(AQ144*6)+(AR144*0)+(AT144*6)+(AU144*6*AG144)</f>
        <v>19124.64</v>
      </c>
      <c r="AX144" s="14">
        <f>+AV144/6</f>
        <v>2700.6899999999996</v>
      </c>
      <c r="AY144" s="14">
        <f>IF(+AW144/6&gt;BC144,BC144,+AW144/6)</f>
        <v>3187.44</v>
      </c>
      <c r="AZ144" s="23" t="s">
        <v>17</v>
      </c>
      <c r="BA144" s="34">
        <v>1045.2</v>
      </c>
      <c r="BB144" s="34">
        <v>867</v>
      </c>
      <c r="BC144" s="34">
        <v>3262.5</v>
      </c>
    </row>
    <row r="145" spans="29:56" hidden="1">
      <c r="AC145">
        <v>16</v>
      </c>
      <c r="AD145" t="s">
        <v>83</v>
      </c>
      <c r="AE145" s="40" t="str">
        <f>+Datos!D49</f>
        <v>No</v>
      </c>
      <c r="AF145" s="35">
        <f t="shared" si="42"/>
        <v>19</v>
      </c>
      <c r="AG145" s="35">
        <f t="shared" si="52"/>
        <v>6</v>
      </c>
      <c r="AH145" s="44">
        <v>2013</v>
      </c>
      <c r="AI145" s="20">
        <v>3.0000000000000001E-3</v>
      </c>
      <c r="AJ145" s="7" t="s">
        <v>125</v>
      </c>
      <c r="AK145" s="33">
        <v>1109.05</v>
      </c>
      <c r="AL145" s="33">
        <v>684.36</v>
      </c>
      <c r="AM145" s="33">
        <v>42.65</v>
      </c>
      <c r="AN145" s="33">
        <v>26.31</v>
      </c>
      <c r="AO145" s="33">
        <v>590.97</v>
      </c>
      <c r="AP145" s="33">
        <v>590.97</v>
      </c>
      <c r="AQ145" s="33">
        <v>614.51</v>
      </c>
      <c r="AR145" s="33">
        <v>479.31780000000003</v>
      </c>
      <c r="AS145" s="33">
        <v>130.26</v>
      </c>
      <c r="AT145" s="28">
        <v>434.01</v>
      </c>
      <c r="AU145" s="33">
        <v>30.5</v>
      </c>
      <c r="AV145" s="14">
        <f t="shared" ref="AV145:AV150" si="53">(AK145*12)+(AL145*2)+(AM145*12*AG145)+(AN145*2*AG145)+(AO145*12)+(AP145*2)+(AQ145*12)+(AR145*2)+(AS145*12)</f>
        <v>36233.295600000005</v>
      </c>
      <c r="AW145" s="14">
        <f>(AK145*12)+(AL145*2)+(AM145*12*AG145)+(AN145*2*AG145)+(AO145*12)+(AP145*2)+(AQ145*12)+(AR145*2)+(AT145*12)+(AU145*12*AG145)</f>
        <v>42074.295600000005</v>
      </c>
      <c r="AX145" s="14">
        <f t="shared" ref="AX145:AX153" si="54">IF(+AV145/12&gt;BC145,BC145,+AV145/12)</f>
        <v>3019.4413000000004</v>
      </c>
      <c r="AY145" s="14">
        <f t="shared" ref="AY145:AY153" si="55">IF(+AW145/12&gt;BC145,BC145,+AW145/12)</f>
        <v>3425.7</v>
      </c>
      <c r="BA145" s="34">
        <v>1051.5</v>
      </c>
      <c r="BB145" s="34">
        <v>872.1</v>
      </c>
      <c r="BC145" s="34">
        <v>3425.7</v>
      </c>
    </row>
    <row r="146" spans="29:56" hidden="1">
      <c r="AC146">
        <v>17</v>
      </c>
      <c r="AD146" t="s">
        <v>84</v>
      </c>
      <c r="AE146" s="40" t="str">
        <f>+Datos!D50</f>
        <v>No</v>
      </c>
      <c r="AF146" s="35">
        <f>+AF147-1</f>
        <v>20</v>
      </c>
      <c r="AG146" s="35">
        <f t="shared" si="52"/>
        <v>6</v>
      </c>
      <c r="AH146" s="44">
        <v>2014</v>
      </c>
      <c r="AJ146" s="7" t="s">
        <v>125</v>
      </c>
      <c r="AK146" s="33">
        <v>1109.05</v>
      </c>
      <c r="AL146" s="33">
        <v>684.36</v>
      </c>
      <c r="AM146" s="33">
        <v>42.65</v>
      </c>
      <c r="AN146" s="33">
        <v>26.31</v>
      </c>
      <c r="AO146" s="33">
        <v>590.97</v>
      </c>
      <c r="AP146" s="33">
        <v>590.97</v>
      </c>
      <c r="AQ146" s="33">
        <v>614.51</v>
      </c>
      <c r="AR146" s="33">
        <v>479.31780000000003</v>
      </c>
      <c r="AS146" s="33">
        <v>130.26</v>
      </c>
      <c r="AT146" s="28">
        <v>434.01</v>
      </c>
      <c r="AU146" s="33">
        <v>30.5</v>
      </c>
      <c r="AV146" s="14">
        <f t="shared" si="53"/>
        <v>36233.295600000005</v>
      </c>
      <c r="AW146" s="14">
        <f>(AK146*12)+(AL146*2)+(AM146*12*AG146)+(AN146*2*AG146)+(AO146*12)+(AP146*2)+(AQ146*12)+(AR146*2)+(AT146*12)+(AU146*12*AG146)</f>
        <v>42074.295600000005</v>
      </c>
      <c r="AX146" s="14">
        <f t="shared" si="54"/>
        <v>3019.4413000000004</v>
      </c>
      <c r="AY146" s="14">
        <f t="shared" si="55"/>
        <v>3506.1913000000004</v>
      </c>
      <c r="BA146" s="34">
        <v>1051.5</v>
      </c>
      <c r="BB146" s="34">
        <v>872.1</v>
      </c>
      <c r="BC146" s="34">
        <v>3597</v>
      </c>
    </row>
    <row r="147" spans="29:56" hidden="1">
      <c r="AC147">
        <v>18</v>
      </c>
      <c r="AD147" t="s">
        <v>85</v>
      </c>
      <c r="AE147" s="40" t="str">
        <f>+Datos!D51</f>
        <v>No</v>
      </c>
      <c r="AF147" s="35">
        <f>+Datos!D19</f>
        <v>21</v>
      </c>
      <c r="AG147" s="35">
        <f>INT(AF147/3)</f>
        <v>7</v>
      </c>
      <c r="AH147" s="16">
        <v>2015</v>
      </c>
      <c r="AJ147" s="7" t="s">
        <v>125</v>
      </c>
      <c r="AK147" s="33">
        <v>1109.05</v>
      </c>
      <c r="AL147" s="33">
        <v>684.36</v>
      </c>
      <c r="AM147" s="33">
        <v>42.65</v>
      </c>
      <c r="AN147" s="33">
        <v>26.31</v>
      </c>
      <c r="AO147" s="33">
        <v>590.97</v>
      </c>
      <c r="AP147" s="33">
        <v>590.97</v>
      </c>
      <c r="AQ147" s="33">
        <v>614.51</v>
      </c>
      <c r="AR147" s="33">
        <v>479.31780000000003</v>
      </c>
      <c r="AS147" s="33">
        <v>130.26</v>
      </c>
      <c r="AT147" s="28">
        <v>434.01</v>
      </c>
      <c r="AU147" s="33">
        <v>30.5</v>
      </c>
      <c r="AV147" s="14">
        <f t="shared" si="53"/>
        <v>36797.715600000003</v>
      </c>
      <c r="AW147" s="14">
        <f t="shared" ref="AW147:AW171" si="56">(AK147*12)+(AL147*2)+(AM147*12*AG147)+(AN147*2*AG147)+(AO147*12)+(AP147*2)+(AQ147*12)+(AR147*2)+(AT147*12)+(AU147*12*AG147)</f>
        <v>43004.715600000003</v>
      </c>
      <c r="AX147" s="14">
        <f t="shared" si="54"/>
        <v>3066.4763000000003</v>
      </c>
      <c r="AY147" s="14">
        <f t="shared" si="55"/>
        <v>3583.7263000000003</v>
      </c>
      <c r="BA147" s="46">
        <v>1051.5</v>
      </c>
      <c r="BB147" s="46">
        <v>872.1</v>
      </c>
      <c r="BC147" s="46">
        <v>3597</v>
      </c>
      <c r="BD147" t="s">
        <v>50</v>
      </c>
    </row>
    <row r="148" spans="29:56" hidden="1">
      <c r="AC148">
        <v>19</v>
      </c>
      <c r="AD148" t="s">
        <v>86</v>
      </c>
      <c r="AE148" s="40" t="str">
        <f>+Datos!D52</f>
        <v>No</v>
      </c>
      <c r="AF148" s="35">
        <f>+AF147+1</f>
        <v>22</v>
      </c>
      <c r="AG148" s="35">
        <f t="shared" ref="AG148:AG171" si="57">INT(AF148/3)</f>
        <v>7</v>
      </c>
      <c r="AH148" s="44">
        <v>2016</v>
      </c>
      <c r="AJ148" s="7" t="s">
        <v>125</v>
      </c>
      <c r="AK148" s="33">
        <v>1109.05</v>
      </c>
      <c r="AL148" s="33">
        <v>684.36</v>
      </c>
      <c r="AM148" s="33">
        <v>42.65</v>
      </c>
      <c r="AN148" s="33">
        <v>26.31</v>
      </c>
      <c r="AO148" s="33">
        <v>590.97</v>
      </c>
      <c r="AP148" s="33">
        <v>590.97</v>
      </c>
      <c r="AQ148" s="33">
        <v>614.51</v>
      </c>
      <c r="AR148" s="33">
        <v>479.31780000000003</v>
      </c>
      <c r="AS148" s="33">
        <v>130.26</v>
      </c>
      <c r="AT148" s="28">
        <v>434.01</v>
      </c>
      <c r="AU148" s="33">
        <v>30.5</v>
      </c>
      <c r="AV148" s="14">
        <f t="shared" si="53"/>
        <v>36797.715600000003</v>
      </c>
      <c r="AW148" s="14">
        <f t="shared" si="56"/>
        <v>43004.715600000003</v>
      </c>
      <c r="AX148" s="14">
        <f t="shared" si="54"/>
        <v>3066.4763000000003</v>
      </c>
      <c r="AY148" s="14">
        <f t="shared" si="55"/>
        <v>3583.7263000000003</v>
      </c>
      <c r="BA148" s="46">
        <v>1051.5</v>
      </c>
      <c r="BB148" s="46">
        <v>872.1</v>
      </c>
      <c r="BC148" s="46">
        <v>3597</v>
      </c>
    </row>
    <row r="149" spans="29:56" hidden="1">
      <c r="AC149">
        <v>20</v>
      </c>
      <c r="AD149" t="s">
        <v>87</v>
      </c>
      <c r="AE149" s="40" t="str">
        <f>+Datos!D53</f>
        <v>No</v>
      </c>
      <c r="AF149" s="35">
        <f t="shared" ref="AF149:AF171" si="58">+AF148+1</f>
        <v>23</v>
      </c>
      <c r="AG149" s="35">
        <f t="shared" si="57"/>
        <v>7</v>
      </c>
      <c r="AH149" s="16">
        <v>2017</v>
      </c>
      <c r="AJ149" s="7" t="s">
        <v>125</v>
      </c>
      <c r="AK149" s="33">
        <v>1109.05</v>
      </c>
      <c r="AL149" s="33">
        <v>684.36</v>
      </c>
      <c r="AM149" s="33">
        <v>42.65</v>
      </c>
      <c r="AN149" s="33">
        <v>26.31</v>
      </c>
      <c r="AO149" s="33">
        <v>590.97</v>
      </c>
      <c r="AP149" s="33">
        <v>590.97</v>
      </c>
      <c r="AQ149" s="33">
        <v>614.51</v>
      </c>
      <c r="AR149" s="33">
        <v>479.31780000000003</v>
      </c>
      <c r="AS149" s="33">
        <v>130.26</v>
      </c>
      <c r="AT149" s="28">
        <v>434.01</v>
      </c>
      <c r="AU149" s="33">
        <v>30.5</v>
      </c>
      <c r="AV149" s="14">
        <f t="shared" si="53"/>
        <v>36797.715600000003</v>
      </c>
      <c r="AW149" s="14">
        <f t="shared" si="56"/>
        <v>43004.715600000003</v>
      </c>
      <c r="AX149" s="14">
        <f t="shared" si="54"/>
        <v>3066.4763000000003</v>
      </c>
      <c r="AY149" s="14">
        <f t="shared" si="55"/>
        <v>3583.7263000000003</v>
      </c>
      <c r="BA149" s="46">
        <v>1051.5</v>
      </c>
      <c r="BB149" s="46">
        <v>872.1</v>
      </c>
      <c r="BC149" s="46">
        <v>3597</v>
      </c>
    </row>
    <row r="150" spans="29:56" hidden="1">
      <c r="AC150">
        <v>21</v>
      </c>
      <c r="AD150" t="s">
        <v>88</v>
      </c>
      <c r="AE150" s="40" t="str">
        <f>+Datos!D54</f>
        <v>No</v>
      </c>
      <c r="AF150" s="35">
        <f t="shared" si="58"/>
        <v>24</v>
      </c>
      <c r="AG150" s="35">
        <f t="shared" si="57"/>
        <v>8</v>
      </c>
      <c r="AH150" s="44">
        <v>2018</v>
      </c>
      <c r="AJ150" s="7" t="s">
        <v>125</v>
      </c>
      <c r="AK150" s="33">
        <v>1109.05</v>
      </c>
      <c r="AL150" s="33">
        <v>684.36</v>
      </c>
      <c r="AM150" s="33">
        <v>42.65</v>
      </c>
      <c r="AN150" s="33">
        <v>26.31</v>
      </c>
      <c r="AO150" s="33">
        <v>590.97</v>
      </c>
      <c r="AP150" s="33">
        <v>590.97</v>
      </c>
      <c r="AQ150" s="33">
        <v>614.51</v>
      </c>
      <c r="AR150" s="33">
        <v>479.31780000000003</v>
      </c>
      <c r="AS150" s="33">
        <v>130.26</v>
      </c>
      <c r="AT150" s="28">
        <v>434.01</v>
      </c>
      <c r="AU150" s="33">
        <v>30.5</v>
      </c>
      <c r="AV150" s="14">
        <f t="shared" si="53"/>
        <v>37362.135600000001</v>
      </c>
      <c r="AW150" s="14">
        <f t="shared" si="56"/>
        <v>43935.135600000001</v>
      </c>
      <c r="AX150" s="14">
        <f t="shared" si="54"/>
        <v>3113.5113000000001</v>
      </c>
      <c r="AY150" s="14">
        <f t="shared" si="55"/>
        <v>3597</v>
      </c>
      <c r="BA150" s="46">
        <v>1051.5</v>
      </c>
      <c r="BB150" s="46">
        <v>872.1</v>
      </c>
      <c r="BC150" s="46">
        <v>3597</v>
      </c>
    </row>
    <row r="151" spans="29:56" hidden="1">
      <c r="AC151">
        <v>22</v>
      </c>
      <c r="AD151" t="s">
        <v>89</v>
      </c>
      <c r="AE151" s="40" t="str">
        <f>+Datos!D55</f>
        <v>No</v>
      </c>
      <c r="AF151" s="35">
        <f t="shared" si="58"/>
        <v>25</v>
      </c>
      <c r="AG151" s="35">
        <f t="shared" si="57"/>
        <v>8</v>
      </c>
      <c r="AH151" s="16">
        <v>2019</v>
      </c>
      <c r="AJ151" s="7" t="s">
        <v>125</v>
      </c>
      <c r="AK151" s="33">
        <v>1109.05</v>
      </c>
      <c r="AL151" s="33">
        <v>684.36</v>
      </c>
      <c r="AM151" s="33">
        <v>42.65</v>
      </c>
      <c r="AN151" s="33">
        <v>26.31</v>
      </c>
      <c r="AO151" s="33">
        <v>590.97</v>
      </c>
      <c r="AP151" s="33">
        <v>590.97</v>
      </c>
      <c r="AQ151" s="33">
        <v>614.51</v>
      </c>
      <c r="AR151" s="33">
        <v>479.31780000000003</v>
      </c>
      <c r="AS151" s="33">
        <v>130.26</v>
      </c>
      <c r="AT151" s="28">
        <v>434.01</v>
      </c>
      <c r="AU151" s="33">
        <v>30.5</v>
      </c>
      <c r="AV151" s="14">
        <f t="shared" ref="AV151:AV171" si="59">(AK151*12)+(AL151*2)+(AM151*12*AG151)+(AN151*2*AG151)+(AO151*12)+(AP151*2)+(AQ151*12)+(AR151*2)+(AS151*12)</f>
        <v>37362.135600000001</v>
      </c>
      <c r="AW151" s="14">
        <f t="shared" si="56"/>
        <v>43935.135600000001</v>
      </c>
      <c r="AX151" s="14">
        <f t="shared" si="54"/>
        <v>3113.5113000000001</v>
      </c>
      <c r="AY151" s="14">
        <f t="shared" si="55"/>
        <v>3597</v>
      </c>
      <c r="BA151" s="46">
        <v>1051.5</v>
      </c>
      <c r="BB151" s="46">
        <v>872.1</v>
      </c>
      <c r="BC151" s="46">
        <v>3597</v>
      </c>
    </row>
    <row r="152" spans="29:56" hidden="1">
      <c r="AC152">
        <v>23</v>
      </c>
      <c r="AD152" t="s">
        <v>90</v>
      </c>
      <c r="AE152" s="40" t="str">
        <f>+Datos!D56</f>
        <v>No</v>
      </c>
      <c r="AF152" s="35">
        <f t="shared" si="58"/>
        <v>26</v>
      </c>
      <c r="AG152" s="35">
        <f t="shared" si="57"/>
        <v>8</v>
      </c>
      <c r="AH152" s="44">
        <v>2020</v>
      </c>
      <c r="AJ152" s="7" t="s">
        <v>125</v>
      </c>
      <c r="AK152" s="33">
        <v>1109.05</v>
      </c>
      <c r="AL152" s="33">
        <v>684.36</v>
      </c>
      <c r="AM152" s="33">
        <v>42.65</v>
      </c>
      <c r="AN152" s="33">
        <v>26.31</v>
      </c>
      <c r="AO152" s="33">
        <v>590.97</v>
      </c>
      <c r="AP152" s="33">
        <v>590.97</v>
      </c>
      <c r="AQ152" s="33">
        <v>614.51</v>
      </c>
      <c r="AR152" s="33">
        <v>479.31780000000003</v>
      </c>
      <c r="AS152" s="33">
        <v>130.26</v>
      </c>
      <c r="AT152" s="28">
        <v>434.01</v>
      </c>
      <c r="AU152" s="33">
        <v>30.5</v>
      </c>
      <c r="AV152" s="14">
        <f t="shared" si="59"/>
        <v>37362.135600000001</v>
      </c>
      <c r="AW152" s="14">
        <f t="shared" si="56"/>
        <v>43935.135600000001</v>
      </c>
      <c r="AX152" s="14">
        <f t="shared" si="54"/>
        <v>3113.5113000000001</v>
      </c>
      <c r="AY152" s="14">
        <f t="shared" si="55"/>
        <v>3597</v>
      </c>
      <c r="BA152" s="46">
        <v>1051.5</v>
      </c>
      <c r="BB152" s="46">
        <v>872.1</v>
      </c>
      <c r="BC152" s="46">
        <v>3597</v>
      </c>
    </row>
    <row r="153" spans="29:56" hidden="1">
      <c r="AC153">
        <v>24</v>
      </c>
      <c r="AD153" t="s">
        <v>91</v>
      </c>
      <c r="AE153" s="40" t="str">
        <f>+Datos!D57</f>
        <v>No</v>
      </c>
      <c r="AF153" s="35">
        <f t="shared" si="58"/>
        <v>27</v>
      </c>
      <c r="AG153" s="35">
        <f t="shared" si="57"/>
        <v>9</v>
      </c>
      <c r="AH153" s="16">
        <v>2021</v>
      </c>
      <c r="AJ153" s="7" t="s">
        <v>125</v>
      </c>
      <c r="AK153" s="33">
        <v>1109.05</v>
      </c>
      <c r="AL153" s="33">
        <v>684.36</v>
      </c>
      <c r="AM153" s="33">
        <v>42.65</v>
      </c>
      <c r="AN153" s="33">
        <v>26.31</v>
      </c>
      <c r="AO153" s="33">
        <v>590.97</v>
      </c>
      <c r="AP153" s="33">
        <v>590.97</v>
      </c>
      <c r="AQ153" s="33">
        <v>614.51</v>
      </c>
      <c r="AR153" s="33">
        <v>479.31780000000003</v>
      </c>
      <c r="AS153" s="33">
        <v>130.26</v>
      </c>
      <c r="AT153" s="28">
        <v>434.01</v>
      </c>
      <c r="AU153" s="33">
        <v>30.5</v>
      </c>
      <c r="AV153" s="14">
        <f t="shared" si="59"/>
        <v>37926.5556</v>
      </c>
      <c r="AW153" s="14">
        <f t="shared" si="56"/>
        <v>44865.5556</v>
      </c>
      <c r="AX153" s="14">
        <f t="shared" si="54"/>
        <v>3160.5463</v>
      </c>
      <c r="AY153" s="14">
        <f t="shared" si="55"/>
        <v>3597</v>
      </c>
      <c r="BA153" s="46">
        <v>1051.5</v>
      </c>
      <c r="BB153" s="46">
        <v>872.1</v>
      </c>
      <c r="BC153" s="46">
        <v>3597</v>
      </c>
    </row>
    <row r="154" spans="29:56" hidden="1">
      <c r="AC154">
        <v>25</v>
      </c>
      <c r="AD154" t="s">
        <v>92</v>
      </c>
      <c r="AE154" s="40" t="str">
        <f>+Datos!D58</f>
        <v>No</v>
      </c>
      <c r="AF154" s="35">
        <f t="shared" si="58"/>
        <v>28</v>
      </c>
      <c r="AG154" s="35">
        <f t="shared" si="57"/>
        <v>9</v>
      </c>
      <c r="AH154" s="44">
        <v>2022</v>
      </c>
      <c r="AJ154" s="7" t="s">
        <v>125</v>
      </c>
      <c r="AK154" s="33">
        <v>1109.05</v>
      </c>
      <c r="AL154" s="33">
        <v>684.36</v>
      </c>
      <c r="AM154" s="33">
        <v>42.65</v>
      </c>
      <c r="AN154" s="33">
        <v>26.31</v>
      </c>
      <c r="AO154" s="33">
        <v>590.97</v>
      </c>
      <c r="AP154" s="33">
        <v>590.97</v>
      </c>
      <c r="AQ154" s="33">
        <v>614.51</v>
      </c>
      <c r="AR154" s="33">
        <v>479.31780000000003</v>
      </c>
      <c r="AS154" s="33">
        <v>130.26</v>
      </c>
      <c r="AT154" s="28">
        <v>434.01</v>
      </c>
      <c r="AU154" s="33">
        <v>30.5</v>
      </c>
      <c r="AV154" s="14">
        <f t="shared" si="59"/>
        <v>37926.5556</v>
      </c>
      <c r="AW154" s="14">
        <f t="shared" si="56"/>
        <v>44865.5556</v>
      </c>
      <c r="AX154" s="14">
        <f>IF(+AV154/12&gt;BC154,BC154,+AV154/12)</f>
        <v>3160.5463</v>
      </c>
      <c r="AY154" s="14">
        <f>IF(+AW154/12&gt;BC154,BC154,+AW154/12)</f>
        <v>3597</v>
      </c>
      <c r="BA154" s="46">
        <v>1051.5</v>
      </c>
      <c r="BB154" s="46">
        <v>872.1</v>
      </c>
      <c r="BC154" s="46">
        <v>3597</v>
      </c>
    </row>
    <row r="155" spans="29:56" hidden="1">
      <c r="AC155">
        <v>26</v>
      </c>
      <c r="AD155" t="s">
        <v>99</v>
      </c>
      <c r="AE155" s="40" t="str">
        <f>+Datos!D59</f>
        <v>No</v>
      </c>
      <c r="AF155" s="35">
        <f t="shared" si="58"/>
        <v>29</v>
      </c>
      <c r="AG155" s="35">
        <f t="shared" si="57"/>
        <v>9</v>
      </c>
      <c r="AH155" s="16">
        <v>2023</v>
      </c>
      <c r="AJ155" s="7" t="s">
        <v>125</v>
      </c>
      <c r="AK155" s="33">
        <v>1109.05</v>
      </c>
      <c r="AL155" s="33">
        <v>684.36</v>
      </c>
      <c r="AM155" s="33">
        <v>42.65</v>
      </c>
      <c r="AN155" s="33">
        <v>26.31</v>
      </c>
      <c r="AO155" s="33">
        <v>590.97</v>
      </c>
      <c r="AP155" s="33">
        <v>590.97</v>
      </c>
      <c r="AQ155" s="33">
        <v>614.51</v>
      </c>
      <c r="AR155" s="33">
        <v>479.31780000000003</v>
      </c>
      <c r="AS155" s="33">
        <v>130.26</v>
      </c>
      <c r="AT155" s="28">
        <v>434.01</v>
      </c>
      <c r="AU155" s="33">
        <v>30.5</v>
      </c>
      <c r="AV155" s="14">
        <f t="shared" si="59"/>
        <v>37926.5556</v>
      </c>
      <c r="AW155" s="14">
        <f t="shared" si="56"/>
        <v>44865.5556</v>
      </c>
      <c r="AX155" s="14">
        <f t="shared" ref="AX155:AX166" si="60">IF(+AV155/12&gt;BC155,BC155,+AV155/12)</f>
        <v>3160.5463</v>
      </c>
      <c r="AY155" s="14">
        <f t="shared" ref="AY155:AY171" si="61">IF(+AW155/12&gt;BC155,BC155,+AW155/12)</f>
        <v>3597</v>
      </c>
      <c r="BA155" s="46">
        <v>1051.5</v>
      </c>
      <c r="BB155" s="46">
        <v>872.1</v>
      </c>
      <c r="BC155" s="46">
        <v>3597</v>
      </c>
    </row>
    <row r="156" spans="29:56" hidden="1">
      <c r="AC156">
        <v>27</v>
      </c>
      <c r="AD156" t="s">
        <v>100</v>
      </c>
      <c r="AE156" s="40" t="str">
        <f>+Datos!D60</f>
        <v>No</v>
      </c>
      <c r="AF156" s="35">
        <f t="shared" si="58"/>
        <v>30</v>
      </c>
      <c r="AG156" s="35">
        <f t="shared" si="57"/>
        <v>10</v>
      </c>
      <c r="AH156" s="44">
        <v>2024</v>
      </c>
      <c r="AJ156" s="7" t="s">
        <v>125</v>
      </c>
      <c r="AK156" s="33">
        <v>1109.05</v>
      </c>
      <c r="AL156" s="33">
        <v>684.36</v>
      </c>
      <c r="AM156" s="33">
        <v>42.65</v>
      </c>
      <c r="AN156" s="33">
        <v>26.31</v>
      </c>
      <c r="AO156" s="33">
        <v>590.97</v>
      </c>
      <c r="AP156" s="33">
        <v>590.97</v>
      </c>
      <c r="AQ156" s="33">
        <v>614.51</v>
      </c>
      <c r="AR156" s="33">
        <v>479.31780000000003</v>
      </c>
      <c r="AS156" s="33">
        <v>130.26</v>
      </c>
      <c r="AT156" s="28">
        <v>434.01</v>
      </c>
      <c r="AU156" s="33">
        <v>30.5</v>
      </c>
      <c r="AV156" s="14">
        <f t="shared" si="59"/>
        <v>38490.975600000005</v>
      </c>
      <c r="AW156" s="14">
        <f t="shared" si="56"/>
        <v>45795.975600000005</v>
      </c>
      <c r="AX156" s="14">
        <f t="shared" si="60"/>
        <v>3207.5813000000003</v>
      </c>
      <c r="AY156" s="14">
        <f t="shared" si="61"/>
        <v>3597</v>
      </c>
      <c r="BA156" s="46">
        <v>1051.5</v>
      </c>
      <c r="BB156" s="46">
        <v>872.1</v>
      </c>
      <c r="BC156" s="46">
        <v>3597</v>
      </c>
    </row>
    <row r="157" spans="29:56" hidden="1">
      <c r="AC157">
        <v>28</v>
      </c>
      <c r="AD157" t="s">
        <v>101</v>
      </c>
      <c r="AE157" s="40" t="str">
        <f>+Datos!D61</f>
        <v>No</v>
      </c>
      <c r="AF157" s="35">
        <f t="shared" si="58"/>
        <v>31</v>
      </c>
      <c r="AG157" s="35">
        <f t="shared" si="57"/>
        <v>10</v>
      </c>
      <c r="AH157" s="16">
        <v>2025</v>
      </c>
      <c r="AJ157" s="7" t="s">
        <v>125</v>
      </c>
      <c r="AK157" s="33">
        <v>1109.05</v>
      </c>
      <c r="AL157" s="33">
        <v>684.36</v>
      </c>
      <c r="AM157" s="33">
        <v>42.65</v>
      </c>
      <c r="AN157" s="33">
        <v>26.31</v>
      </c>
      <c r="AO157" s="33">
        <v>590.97</v>
      </c>
      <c r="AP157" s="33">
        <v>590.97</v>
      </c>
      <c r="AQ157" s="33">
        <v>614.51</v>
      </c>
      <c r="AR157" s="33">
        <v>479.31780000000003</v>
      </c>
      <c r="AS157" s="33">
        <v>130.26</v>
      </c>
      <c r="AT157" s="28">
        <v>434.01</v>
      </c>
      <c r="AU157" s="33">
        <v>30.5</v>
      </c>
      <c r="AV157" s="14">
        <f t="shared" si="59"/>
        <v>38490.975600000005</v>
      </c>
      <c r="AW157" s="14">
        <f t="shared" si="56"/>
        <v>45795.975600000005</v>
      </c>
      <c r="AX157" s="14">
        <f t="shared" si="60"/>
        <v>3207.5813000000003</v>
      </c>
      <c r="AY157" s="14">
        <f t="shared" si="61"/>
        <v>3597</v>
      </c>
      <c r="BA157" s="46">
        <v>1051.5</v>
      </c>
      <c r="BB157" s="46">
        <v>872.1</v>
      </c>
      <c r="BC157" s="46">
        <v>3597</v>
      </c>
    </row>
    <row r="158" spans="29:56" hidden="1">
      <c r="AC158">
        <v>29</v>
      </c>
      <c r="AD158" t="s">
        <v>102</v>
      </c>
      <c r="AE158" s="40" t="str">
        <f>+Datos!D62</f>
        <v>No</v>
      </c>
      <c r="AF158" s="35">
        <f t="shared" si="58"/>
        <v>32</v>
      </c>
      <c r="AG158" s="35">
        <f t="shared" si="57"/>
        <v>10</v>
      </c>
      <c r="AH158" s="44">
        <v>2026</v>
      </c>
      <c r="AJ158" s="7" t="s">
        <v>125</v>
      </c>
      <c r="AK158" s="33">
        <v>1109.05</v>
      </c>
      <c r="AL158" s="33">
        <v>684.36</v>
      </c>
      <c r="AM158" s="33">
        <v>42.65</v>
      </c>
      <c r="AN158" s="33">
        <v>26.31</v>
      </c>
      <c r="AO158" s="33">
        <v>590.97</v>
      </c>
      <c r="AP158" s="33">
        <v>590.97</v>
      </c>
      <c r="AQ158" s="33">
        <v>614.51</v>
      </c>
      <c r="AR158" s="33">
        <v>479.31780000000003</v>
      </c>
      <c r="AS158" s="33">
        <v>130.26</v>
      </c>
      <c r="AT158" s="28">
        <v>434.01</v>
      </c>
      <c r="AU158" s="33">
        <v>30.5</v>
      </c>
      <c r="AV158" s="14">
        <f t="shared" si="59"/>
        <v>38490.975600000005</v>
      </c>
      <c r="AW158" s="14">
        <f t="shared" si="56"/>
        <v>45795.975600000005</v>
      </c>
      <c r="AX158" s="14">
        <f t="shared" si="60"/>
        <v>3207.5813000000003</v>
      </c>
      <c r="AY158" s="14">
        <f t="shared" si="61"/>
        <v>3597</v>
      </c>
      <c r="BA158" s="46">
        <v>1051.5</v>
      </c>
      <c r="BB158" s="46">
        <v>872.1</v>
      </c>
      <c r="BC158" s="46">
        <v>3597</v>
      </c>
    </row>
    <row r="159" spans="29:56" hidden="1">
      <c r="AC159">
        <v>30</v>
      </c>
      <c r="AD159" t="s">
        <v>103</v>
      </c>
      <c r="AE159" s="40" t="str">
        <f>+Datos!D63</f>
        <v>No</v>
      </c>
      <c r="AF159" s="35">
        <f t="shared" si="58"/>
        <v>33</v>
      </c>
      <c r="AG159" s="35">
        <f t="shared" si="57"/>
        <v>11</v>
      </c>
      <c r="AH159" s="16">
        <v>2027</v>
      </c>
      <c r="AJ159" s="7" t="s">
        <v>125</v>
      </c>
      <c r="AK159" s="33">
        <v>1109.05</v>
      </c>
      <c r="AL159" s="33">
        <v>684.36</v>
      </c>
      <c r="AM159" s="33">
        <v>42.65</v>
      </c>
      <c r="AN159" s="33">
        <v>26.31</v>
      </c>
      <c r="AO159" s="33">
        <v>590.97</v>
      </c>
      <c r="AP159" s="33">
        <v>590.97</v>
      </c>
      <c r="AQ159" s="33">
        <v>614.51</v>
      </c>
      <c r="AR159" s="33">
        <v>479.31780000000003</v>
      </c>
      <c r="AS159" s="33">
        <v>130.26</v>
      </c>
      <c r="AT159" s="28">
        <v>434.01</v>
      </c>
      <c r="AU159" s="33">
        <v>30.5</v>
      </c>
      <c r="AV159" s="14">
        <f t="shared" si="59"/>
        <v>39055.395599999996</v>
      </c>
      <c r="AW159" s="14">
        <f t="shared" si="56"/>
        <v>46726.395599999996</v>
      </c>
      <c r="AX159" s="14">
        <f t="shared" si="60"/>
        <v>3254.6162999999997</v>
      </c>
      <c r="AY159" s="14">
        <f t="shared" si="61"/>
        <v>3597</v>
      </c>
      <c r="BA159" s="46">
        <v>1051.5</v>
      </c>
      <c r="BB159" s="46">
        <v>872.1</v>
      </c>
      <c r="BC159" s="46">
        <v>3597</v>
      </c>
    </row>
    <row r="160" spans="29:56" hidden="1">
      <c r="AC160">
        <v>31</v>
      </c>
      <c r="AD160" t="s">
        <v>104</v>
      </c>
      <c r="AE160" s="40" t="str">
        <f>+Datos!D64</f>
        <v>No</v>
      </c>
      <c r="AF160" s="35">
        <f t="shared" si="58"/>
        <v>34</v>
      </c>
      <c r="AG160" s="35">
        <f t="shared" si="57"/>
        <v>11</v>
      </c>
      <c r="AH160" s="44">
        <v>2028</v>
      </c>
      <c r="AJ160" s="7" t="s">
        <v>125</v>
      </c>
      <c r="AK160" s="33">
        <v>1109.05</v>
      </c>
      <c r="AL160" s="33">
        <v>684.36</v>
      </c>
      <c r="AM160" s="33">
        <v>42.65</v>
      </c>
      <c r="AN160" s="33">
        <v>26.31</v>
      </c>
      <c r="AO160" s="33">
        <v>590.97</v>
      </c>
      <c r="AP160" s="33">
        <v>590.97</v>
      </c>
      <c r="AQ160" s="33">
        <v>614.51</v>
      </c>
      <c r="AR160" s="33">
        <v>479.31780000000003</v>
      </c>
      <c r="AS160" s="33">
        <v>130.26</v>
      </c>
      <c r="AT160" s="28">
        <v>434.01</v>
      </c>
      <c r="AU160" s="33">
        <v>30.5</v>
      </c>
      <c r="AV160" s="14">
        <f t="shared" si="59"/>
        <v>39055.395599999996</v>
      </c>
      <c r="AW160" s="14">
        <f t="shared" si="56"/>
        <v>46726.395599999996</v>
      </c>
      <c r="AX160" s="14">
        <f t="shared" si="60"/>
        <v>3254.6162999999997</v>
      </c>
      <c r="AY160" s="14">
        <f t="shared" si="61"/>
        <v>3597</v>
      </c>
      <c r="BA160" s="46">
        <v>1051.5</v>
      </c>
      <c r="BB160" s="46">
        <v>872.1</v>
      </c>
      <c r="BC160" s="46">
        <v>3597</v>
      </c>
    </row>
    <row r="161" spans="29:55" hidden="1">
      <c r="AC161">
        <v>32</v>
      </c>
      <c r="AD161" t="s">
        <v>105</v>
      </c>
      <c r="AE161" s="40" t="str">
        <f>+Datos!D65</f>
        <v>No</v>
      </c>
      <c r="AF161" s="35">
        <f t="shared" si="58"/>
        <v>35</v>
      </c>
      <c r="AG161" s="35">
        <f t="shared" si="57"/>
        <v>11</v>
      </c>
      <c r="AH161" s="16">
        <v>2029</v>
      </c>
      <c r="AJ161" s="7" t="s">
        <v>125</v>
      </c>
      <c r="AK161" s="33">
        <v>1109.05</v>
      </c>
      <c r="AL161" s="33">
        <v>684.36</v>
      </c>
      <c r="AM161" s="33">
        <v>42.65</v>
      </c>
      <c r="AN161" s="33">
        <v>26.31</v>
      </c>
      <c r="AO161" s="33">
        <v>590.97</v>
      </c>
      <c r="AP161" s="33">
        <v>590.97</v>
      </c>
      <c r="AQ161" s="33">
        <v>614.51</v>
      </c>
      <c r="AR161" s="33">
        <v>479.31780000000003</v>
      </c>
      <c r="AS161" s="33">
        <v>130.26</v>
      </c>
      <c r="AT161" s="28">
        <v>434.01</v>
      </c>
      <c r="AU161" s="33">
        <v>30.5</v>
      </c>
      <c r="AV161" s="14">
        <f t="shared" si="59"/>
        <v>39055.395599999996</v>
      </c>
      <c r="AW161" s="14">
        <f t="shared" si="56"/>
        <v>46726.395599999996</v>
      </c>
      <c r="AX161" s="14">
        <f t="shared" si="60"/>
        <v>3254.6162999999997</v>
      </c>
      <c r="AY161" s="14">
        <f t="shared" si="61"/>
        <v>3597</v>
      </c>
      <c r="BA161" s="46">
        <v>1051.5</v>
      </c>
      <c r="BB161" s="46">
        <v>872.1</v>
      </c>
      <c r="BC161" s="46">
        <v>3597</v>
      </c>
    </row>
    <row r="162" spans="29:55" hidden="1">
      <c r="AC162">
        <v>33</v>
      </c>
      <c r="AD162" t="s">
        <v>106</v>
      </c>
      <c r="AE162" s="40" t="str">
        <f>+Datos!D66</f>
        <v>No</v>
      </c>
      <c r="AF162" s="35">
        <f t="shared" si="58"/>
        <v>36</v>
      </c>
      <c r="AG162" s="35">
        <f t="shared" si="57"/>
        <v>12</v>
      </c>
      <c r="AH162" s="44">
        <v>2030</v>
      </c>
      <c r="AJ162" s="7" t="s">
        <v>125</v>
      </c>
      <c r="AK162" s="33">
        <v>1109.05</v>
      </c>
      <c r="AL162" s="33">
        <v>684.36</v>
      </c>
      <c r="AM162" s="33">
        <v>42.65</v>
      </c>
      <c r="AN162" s="33">
        <v>26.31</v>
      </c>
      <c r="AO162" s="33">
        <v>590.97</v>
      </c>
      <c r="AP162" s="33">
        <v>590.97</v>
      </c>
      <c r="AQ162" s="33">
        <v>614.51</v>
      </c>
      <c r="AR162" s="33">
        <v>479.31780000000003</v>
      </c>
      <c r="AS162" s="33">
        <v>130.26</v>
      </c>
      <c r="AT162" s="28">
        <v>434.01</v>
      </c>
      <c r="AU162" s="33">
        <v>30.5</v>
      </c>
      <c r="AV162" s="14">
        <f t="shared" si="59"/>
        <v>39619.815600000002</v>
      </c>
      <c r="AW162" s="14">
        <f t="shared" si="56"/>
        <v>47656.815600000002</v>
      </c>
      <c r="AX162" s="14">
        <f t="shared" si="60"/>
        <v>3301.6513</v>
      </c>
      <c r="AY162" s="14">
        <f t="shared" si="61"/>
        <v>3597</v>
      </c>
      <c r="BA162" s="46">
        <v>1051.5</v>
      </c>
      <c r="BB162" s="46">
        <v>872.1</v>
      </c>
      <c r="BC162" s="46">
        <v>3597</v>
      </c>
    </row>
    <row r="163" spans="29:55" hidden="1">
      <c r="AC163">
        <v>34</v>
      </c>
      <c r="AD163" t="s">
        <v>107</v>
      </c>
      <c r="AE163" s="40" t="str">
        <f>+Datos!D67</f>
        <v>No</v>
      </c>
      <c r="AF163" s="35">
        <f t="shared" si="58"/>
        <v>37</v>
      </c>
      <c r="AG163" s="35">
        <f t="shared" si="57"/>
        <v>12</v>
      </c>
      <c r="AH163" s="16">
        <v>2031</v>
      </c>
      <c r="AJ163" s="7" t="s">
        <v>125</v>
      </c>
      <c r="AK163" s="33">
        <v>1109.05</v>
      </c>
      <c r="AL163" s="33">
        <v>684.36</v>
      </c>
      <c r="AM163" s="33">
        <v>42.65</v>
      </c>
      <c r="AN163" s="33">
        <v>26.31</v>
      </c>
      <c r="AO163" s="33">
        <v>590.97</v>
      </c>
      <c r="AP163" s="33">
        <v>590.97</v>
      </c>
      <c r="AQ163" s="33">
        <v>614.51</v>
      </c>
      <c r="AR163" s="33">
        <v>479.31780000000003</v>
      </c>
      <c r="AS163" s="33">
        <v>130.26</v>
      </c>
      <c r="AT163" s="28">
        <v>434.01</v>
      </c>
      <c r="AU163" s="33">
        <v>30.5</v>
      </c>
      <c r="AV163" s="14">
        <f t="shared" si="59"/>
        <v>39619.815600000002</v>
      </c>
      <c r="AW163" s="14">
        <f t="shared" si="56"/>
        <v>47656.815600000002</v>
      </c>
      <c r="AX163" s="14">
        <f t="shared" si="60"/>
        <v>3301.6513</v>
      </c>
      <c r="AY163" s="14">
        <f t="shared" si="61"/>
        <v>3597</v>
      </c>
      <c r="BA163" s="46">
        <v>1051.5</v>
      </c>
      <c r="BB163" s="46">
        <v>872.1</v>
      </c>
      <c r="BC163" s="46">
        <v>3597</v>
      </c>
    </row>
    <row r="164" spans="29:55" hidden="1">
      <c r="AC164">
        <v>35</v>
      </c>
      <c r="AD164" t="s">
        <v>108</v>
      </c>
      <c r="AE164" s="40" t="str">
        <f>+Datos!D68</f>
        <v>No</v>
      </c>
      <c r="AF164" s="35">
        <f t="shared" si="58"/>
        <v>38</v>
      </c>
      <c r="AG164" s="35">
        <f t="shared" si="57"/>
        <v>12</v>
      </c>
      <c r="AH164" s="44">
        <v>2032</v>
      </c>
      <c r="AJ164" s="7" t="s">
        <v>125</v>
      </c>
      <c r="AK164" s="33">
        <v>1109.05</v>
      </c>
      <c r="AL164" s="33">
        <v>684.36</v>
      </c>
      <c r="AM164" s="33">
        <v>42.65</v>
      </c>
      <c r="AN164" s="33">
        <v>26.31</v>
      </c>
      <c r="AO164" s="33">
        <v>590.97</v>
      </c>
      <c r="AP164" s="33">
        <v>590.97</v>
      </c>
      <c r="AQ164" s="33">
        <v>614.51</v>
      </c>
      <c r="AR164" s="33">
        <v>479.31780000000003</v>
      </c>
      <c r="AS164" s="33">
        <v>130.26</v>
      </c>
      <c r="AT164" s="28">
        <v>434.01</v>
      </c>
      <c r="AU164" s="33">
        <v>30.5</v>
      </c>
      <c r="AV164" s="14">
        <f t="shared" si="59"/>
        <v>39619.815600000002</v>
      </c>
      <c r="AW164" s="14">
        <f t="shared" si="56"/>
        <v>47656.815600000002</v>
      </c>
      <c r="AX164" s="14">
        <f t="shared" si="60"/>
        <v>3301.6513</v>
      </c>
      <c r="AY164" s="14">
        <f t="shared" si="61"/>
        <v>3597</v>
      </c>
      <c r="BA164" s="46">
        <v>1051.5</v>
      </c>
      <c r="BB164" s="46">
        <v>872.1</v>
      </c>
      <c r="BC164" s="46">
        <v>3597</v>
      </c>
    </row>
    <row r="165" spans="29:55" hidden="1">
      <c r="AC165">
        <v>36</v>
      </c>
      <c r="AD165" t="s">
        <v>109</v>
      </c>
      <c r="AE165" s="40" t="str">
        <f>+Datos!D69</f>
        <v>No</v>
      </c>
      <c r="AF165" s="35">
        <f t="shared" si="58"/>
        <v>39</v>
      </c>
      <c r="AG165" s="35">
        <f t="shared" si="57"/>
        <v>13</v>
      </c>
      <c r="AH165" s="16">
        <v>2033</v>
      </c>
      <c r="AJ165" s="7" t="s">
        <v>125</v>
      </c>
      <c r="AK165" s="33">
        <v>1109.05</v>
      </c>
      <c r="AL165" s="33">
        <v>684.36</v>
      </c>
      <c r="AM165" s="33">
        <v>42.65</v>
      </c>
      <c r="AN165" s="33">
        <v>26.31</v>
      </c>
      <c r="AO165" s="33">
        <v>590.97</v>
      </c>
      <c r="AP165" s="33">
        <v>590.97</v>
      </c>
      <c r="AQ165" s="33">
        <v>614.51</v>
      </c>
      <c r="AR165" s="33">
        <v>479.31780000000003</v>
      </c>
      <c r="AS165" s="33">
        <v>130.26</v>
      </c>
      <c r="AT165" s="28">
        <v>434.01</v>
      </c>
      <c r="AU165" s="33">
        <v>30.5</v>
      </c>
      <c r="AV165" s="14">
        <f t="shared" si="59"/>
        <v>40184.2356</v>
      </c>
      <c r="AW165" s="14">
        <f t="shared" si="56"/>
        <v>48587.2356</v>
      </c>
      <c r="AX165" s="14">
        <f t="shared" si="60"/>
        <v>3348.6862999999998</v>
      </c>
      <c r="AY165" s="14">
        <f t="shared" si="61"/>
        <v>3597</v>
      </c>
      <c r="BA165" s="46">
        <v>1051.5</v>
      </c>
      <c r="BB165" s="46">
        <v>872.1</v>
      </c>
      <c r="BC165" s="46">
        <v>3597</v>
      </c>
    </row>
    <row r="166" spans="29:55" hidden="1">
      <c r="AC166">
        <v>37</v>
      </c>
      <c r="AD166" t="s">
        <v>110</v>
      </c>
      <c r="AE166" s="40" t="str">
        <f>+Datos!D70</f>
        <v>No</v>
      </c>
      <c r="AF166" s="35">
        <f t="shared" si="58"/>
        <v>40</v>
      </c>
      <c r="AG166" s="35">
        <f t="shared" si="57"/>
        <v>13</v>
      </c>
      <c r="AH166" s="44">
        <v>2034</v>
      </c>
      <c r="AJ166" s="7" t="s">
        <v>125</v>
      </c>
      <c r="AK166" s="33">
        <v>1109.05</v>
      </c>
      <c r="AL166" s="33">
        <v>684.36</v>
      </c>
      <c r="AM166" s="33">
        <v>42.65</v>
      </c>
      <c r="AN166" s="33">
        <v>26.31</v>
      </c>
      <c r="AO166" s="33">
        <v>590.97</v>
      </c>
      <c r="AP166" s="33">
        <v>590.97</v>
      </c>
      <c r="AQ166" s="33">
        <v>614.51</v>
      </c>
      <c r="AR166" s="33">
        <v>479.31780000000003</v>
      </c>
      <c r="AS166" s="33">
        <v>130.26</v>
      </c>
      <c r="AT166" s="28">
        <v>434.01</v>
      </c>
      <c r="AU166" s="33">
        <v>30.5</v>
      </c>
      <c r="AV166" s="14">
        <f t="shared" si="59"/>
        <v>40184.2356</v>
      </c>
      <c r="AW166" s="14">
        <f t="shared" si="56"/>
        <v>48587.2356</v>
      </c>
      <c r="AX166" s="14">
        <f t="shared" si="60"/>
        <v>3348.6862999999998</v>
      </c>
      <c r="AY166" s="14">
        <f t="shared" si="61"/>
        <v>3597</v>
      </c>
      <c r="BA166" s="46">
        <v>1051.5</v>
      </c>
      <c r="BB166" s="46">
        <v>872.1</v>
      </c>
      <c r="BC166" s="46">
        <v>3597</v>
      </c>
    </row>
    <row r="167" spans="29:55" hidden="1">
      <c r="AC167">
        <v>38</v>
      </c>
      <c r="AD167" t="s">
        <v>111</v>
      </c>
      <c r="AE167" s="40" t="str">
        <f>+Datos!D71</f>
        <v>No</v>
      </c>
      <c r="AF167" s="35">
        <f t="shared" si="58"/>
        <v>41</v>
      </c>
      <c r="AG167" s="35">
        <f t="shared" si="57"/>
        <v>13</v>
      </c>
      <c r="AH167" s="16">
        <v>2035</v>
      </c>
      <c r="AJ167" s="7" t="s">
        <v>125</v>
      </c>
      <c r="AK167" s="33">
        <v>1109.05</v>
      </c>
      <c r="AL167" s="33">
        <v>684.36</v>
      </c>
      <c r="AM167" s="33">
        <v>42.65</v>
      </c>
      <c r="AN167" s="33">
        <v>26.31</v>
      </c>
      <c r="AO167" s="33">
        <v>590.97</v>
      </c>
      <c r="AP167" s="33">
        <v>590.97</v>
      </c>
      <c r="AQ167" s="33">
        <v>614.51</v>
      </c>
      <c r="AR167" s="33">
        <v>479.31780000000003</v>
      </c>
      <c r="AS167" s="33">
        <v>130.26</v>
      </c>
      <c r="AT167" s="28">
        <v>434.01</v>
      </c>
      <c r="AU167" s="33">
        <v>30.5</v>
      </c>
      <c r="AV167" s="14">
        <f t="shared" si="59"/>
        <v>40184.2356</v>
      </c>
      <c r="AW167" s="14">
        <f t="shared" si="56"/>
        <v>48587.2356</v>
      </c>
      <c r="AX167" s="14">
        <f t="shared" ref="AX167:AX171" si="62">+AV167/12</f>
        <v>3348.6862999999998</v>
      </c>
      <c r="AY167" s="14">
        <f t="shared" si="61"/>
        <v>3597</v>
      </c>
      <c r="BA167" s="46">
        <v>1051.5</v>
      </c>
      <c r="BB167" s="46">
        <v>872.1</v>
      </c>
      <c r="BC167" s="46">
        <v>3597</v>
      </c>
    </row>
    <row r="168" spans="29:55" hidden="1">
      <c r="AC168">
        <v>39</v>
      </c>
      <c r="AD168" t="s">
        <v>112</v>
      </c>
      <c r="AE168" s="40" t="str">
        <f>+Datos!D72</f>
        <v>No</v>
      </c>
      <c r="AF168" s="35">
        <f t="shared" si="58"/>
        <v>42</v>
      </c>
      <c r="AG168" s="35">
        <f t="shared" si="57"/>
        <v>14</v>
      </c>
      <c r="AH168" s="44">
        <v>2036</v>
      </c>
      <c r="AJ168" s="7" t="s">
        <v>125</v>
      </c>
      <c r="AK168" s="33">
        <v>1109.05</v>
      </c>
      <c r="AL168" s="33">
        <v>684.36</v>
      </c>
      <c r="AM168" s="33">
        <v>42.65</v>
      </c>
      <c r="AN168" s="33">
        <v>26.31</v>
      </c>
      <c r="AO168" s="33">
        <v>590.97</v>
      </c>
      <c r="AP168" s="33">
        <v>590.97</v>
      </c>
      <c r="AQ168" s="33">
        <v>614.51</v>
      </c>
      <c r="AR168" s="33">
        <v>479.31780000000003</v>
      </c>
      <c r="AS168" s="33">
        <v>130.26</v>
      </c>
      <c r="AT168" s="28">
        <v>434.01</v>
      </c>
      <c r="AU168" s="33">
        <v>30.5</v>
      </c>
      <c r="AV168" s="14">
        <f t="shared" si="59"/>
        <v>40748.655599999998</v>
      </c>
      <c r="AW168" s="14">
        <f t="shared" si="56"/>
        <v>49517.655599999998</v>
      </c>
      <c r="AX168" s="14">
        <f t="shared" si="62"/>
        <v>3395.7212999999997</v>
      </c>
      <c r="AY168" s="14">
        <f t="shared" si="61"/>
        <v>3597</v>
      </c>
      <c r="BA168" s="46">
        <v>1051.5</v>
      </c>
      <c r="BB168" s="46">
        <v>872.1</v>
      </c>
      <c r="BC168" s="46">
        <v>3597</v>
      </c>
    </row>
    <row r="169" spans="29:55" hidden="1">
      <c r="AC169">
        <v>40</v>
      </c>
      <c r="AD169" t="s">
        <v>113</v>
      </c>
      <c r="AE169" s="40" t="str">
        <f>+Datos!D73</f>
        <v>No</v>
      </c>
      <c r="AF169" s="35">
        <f t="shared" si="58"/>
        <v>43</v>
      </c>
      <c r="AG169" s="35">
        <f t="shared" si="57"/>
        <v>14</v>
      </c>
      <c r="AH169" s="16">
        <v>2037</v>
      </c>
      <c r="AJ169" s="7" t="s">
        <v>125</v>
      </c>
      <c r="AK169" s="33">
        <v>1109.05</v>
      </c>
      <c r="AL169" s="33">
        <v>684.36</v>
      </c>
      <c r="AM169" s="33">
        <v>42.65</v>
      </c>
      <c r="AN169" s="33">
        <v>26.31</v>
      </c>
      <c r="AO169" s="33">
        <v>590.97</v>
      </c>
      <c r="AP169" s="33">
        <v>590.97</v>
      </c>
      <c r="AQ169" s="33">
        <v>614.51</v>
      </c>
      <c r="AR169" s="33">
        <v>479.31780000000003</v>
      </c>
      <c r="AS169" s="33">
        <v>130.26</v>
      </c>
      <c r="AT169" s="28">
        <v>434.01</v>
      </c>
      <c r="AU169" s="33">
        <v>30.5</v>
      </c>
      <c r="AV169" s="14">
        <f t="shared" si="59"/>
        <v>40748.655599999998</v>
      </c>
      <c r="AW169" s="14">
        <f t="shared" si="56"/>
        <v>49517.655599999998</v>
      </c>
      <c r="AX169" s="14">
        <f t="shared" si="62"/>
        <v>3395.7212999999997</v>
      </c>
      <c r="AY169" s="14">
        <f t="shared" si="61"/>
        <v>3597</v>
      </c>
      <c r="BA169" s="46">
        <v>1051.5</v>
      </c>
      <c r="BB169" s="46">
        <v>872.1</v>
      </c>
      <c r="BC169" s="46">
        <v>3597</v>
      </c>
    </row>
    <row r="170" spans="29:55" hidden="1">
      <c r="AC170">
        <v>41</v>
      </c>
      <c r="AD170" t="s">
        <v>114</v>
      </c>
      <c r="AE170" s="40" t="str">
        <f>+Datos!D74</f>
        <v>No</v>
      </c>
      <c r="AF170" s="35">
        <f t="shared" si="58"/>
        <v>44</v>
      </c>
      <c r="AG170" s="35">
        <f t="shared" si="57"/>
        <v>14</v>
      </c>
      <c r="AH170" s="44">
        <v>2038</v>
      </c>
      <c r="AJ170" s="7" t="s">
        <v>125</v>
      </c>
      <c r="AK170" s="33">
        <v>1109.05</v>
      </c>
      <c r="AL170" s="33">
        <v>684.36</v>
      </c>
      <c r="AM170" s="33">
        <v>42.65</v>
      </c>
      <c r="AN170" s="33">
        <v>26.31</v>
      </c>
      <c r="AO170" s="33">
        <v>590.97</v>
      </c>
      <c r="AP170" s="33">
        <v>590.97</v>
      </c>
      <c r="AQ170" s="33">
        <v>614.51</v>
      </c>
      <c r="AR170" s="33">
        <v>479.31780000000003</v>
      </c>
      <c r="AS170" s="33">
        <v>130.26</v>
      </c>
      <c r="AT170" s="28">
        <v>434.01</v>
      </c>
      <c r="AU170" s="33">
        <v>30.5</v>
      </c>
      <c r="AV170" s="14">
        <f t="shared" si="59"/>
        <v>40748.655599999998</v>
      </c>
      <c r="AW170" s="14">
        <f t="shared" si="56"/>
        <v>49517.655599999998</v>
      </c>
      <c r="AX170" s="14">
        <f t="shared" si="62"/>
        <v>3395.7212999999997</v>
      </c>
      <c r="AY170" s="14">
        <f t="shared" si="61"/>
        <v>3597</v>
      </c>
      <c r="BA170" s="46">
        <v>1051.5</v>
      </c>
      <c r="BB170" s="46">
        <v>872.1</v>
      </c>
      <c r="BC170" s="46">
        <v>3597</v>
      </c>
    </row>
    <row r="171" spans="29:55" hidden="1">
      <c r="AC171">
        <v>42</v>
      </c>
      <c r="AD171" t="s">
        <v>115</v>
      </c>
      <c r="AE171" s="40" t="str">
        <f>+Datos!D75</f>
        <v>No</v>
      </c>
      <c r="AF171" s="35">
        <f t="shared" si="58"/>
        <v>45</v>
      </c>
      <c r="AG171" s="35">
        <f t="shared" si="57"/>
        <v>15</v>
      </c>
      <c r="AH171" s="16">
        <v>2039</v>
      </c>
      <c r="AJ171" s="7" t="s">
        <v>125</v>
      </c>
      <c r="AK171" s="33">
        <v>1109.05</v>
      </c>
      <c r="AL171" s="33">
        <v>684.36</v>
      </c>
      <c r="AM171" s="33">
        <v>42.65</v>
      </c>
      <c r="AN171" s="33">
        <v>26.31</v>
      </c>
      <c r="AO171" s="33">
        <v>590.97</v>
      </c>
      <c r="AP171" s="33">
        <v>590.97</v>
      </c>
      <c r="AQ171" s="33">
        <v>614.51</v>
      </c>
      <c r="AR171" s="33">
        <v>479.31780000000003</v>
      </c>
      <c r="AS171" s="33">
        <v>130.26</v>
      </c>
      <c r="AT171" s="28">
        <v>434.01</v>
      </c>
      <c r="AU171" s="33">
        <v>30.5</v>
      </c>
      <c r="AV171" s="14">
        <f t="shared" si="59"/>
        <v>41313.075599999996</v>
      </c>
      <c r="AW171" s="14">
        <f t="shared" si="56"/>
        <v>50448.075599999996</v>
      </c>
      <c r="AX171" s="14">
        <f t="shared" si="62"/>
        <v>3442.7562999999996</v>
      </c>
      <c r="AY171" s="14">
        <f t="shared" si="61"/>
        <v>3597</v>
      </c>
      <c r="BA171" s="46">
        <v>1051.5</v>
      </c>
      <c r="BB171" s="46">
        <v>872.1</v>
      </c>
      <c r="BC171" s="46">
        <v>3597</v>
      </c>
    </row>
  </sheetData>
  <sheetProtection password="DF4C" sheet="1" objects="1" scenarios="1" selectLockedCells="1" selectUnlockedCells="1"/>
  <sortState ref="AG172:AU191">
    <sortCondition descending="1" ref="AG172:AG1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Paso01</vt:lpstr>
      <vt:lpstr>Paso02</vt:lpstr>
      <vt:lpstr>IPC</vt:lpstr>
      <vt:lpstr>Cuerpos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INSUCAN</dc:creator>
  <cp:lastModifiedBy>INSUCAN</cp:lastModifiedBy>
  <dcterms:created xsi:type="dcterms:W3CDTF">2014-02-20T18:58:35Z</dcterms:created>
  <dcterms:modified xsi:type="dcterms:W3CDTF">2015-01-08T10:52:10Z</dcterms:modified>
</cp:coreProperties>
</file>